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filterPrivacy="1" defaultThemeVersion="124226"/>
  <workbookProtection workbookAlgorithmName="SHA-512" workbookHashValue="r0s/fax3bN978uc5jeVMG5Vbcqirntd5ClyWhoqkEYvf8Ic4DWCVx0V377zHqsiPiRdoCK8g3l9cB+fJFDmZIQ==" workbookSaltValue="I6E7LtO/n6mb1Fll/dQD2g==" workbookSpinCount="100000" lockStructure="1"/>
  <bookViews>
    <workbookView xWindow="0" yWindow="0" windowWidth="24000" windowHeight="8910" tabRatio="777"/>
  </bookViews>
  <sheets>
    <sheet name="ورود اطلاعات " sheetId="1" r:id="rId1"/>
    <sheet name="چاپ جدول مذاکره سالیانه" sheetId="14" r:id="rId2"/>
    <sheet name="تفکیک حق بیمه پرداختی" sheetId="19" r:id="rId3"/>
    <sheet name="محاسبات سالانه" sheetId="2" state="hidden" r:id="rId4"/>
    <sheet name="db" sheetId="15" state="hidden" r:id="rId5"/>
    <sheet name="جدول مرگ و میر" sheetId="3" state="hidden" r:id="rId6"/>
  </sheets>
  <definedNames>
    <definedName name="_xlnm.Print_Titles" localSheetId="1">'چاپ جدول مذاکره سالیانه'!$9:$9</definedName>
  </definedNames>
  <calcPr calcId="162913"/>
</workbook>
</file>

<file path=xl/calcChain.xml><?xml version="1.0" encoding="utf-8"?>
<calcChain xmlns="http://schemas.openxmlformats.org/spreadsheetml/2006/main">
  <c r="AA5" i="15" l="1"/>
  <c r="AA6" i="15"/>
  <c r="AA7" i="15"/>
  <c r="AA8" i="15"/>
  <c r="AA9" i="15"/>
  <c r="AA10" i="15"/>
  <c r="AA11" i="15"/>
  <c r="AA12" i="15"/>
  <c r="AA13" i="15"/>
  <c r="D6" i="15"/>
  <c r="AA14" i="15" l="1"/>
  <c r="AA15" i="15"/>
  <c r="AA16" i="15"/>
  <c r="AA17" i="15"/>
  <c r="AA18" i="15"/>
  <c r="AA19" i="15"/>
  <c r="AA20" i="15"/>
  <c r="AA21" i="15"/>
  <c r="AA22" i="15"/>
  <c r="AA23" i="15"/>
  <c r="AA24" i="15"/>
  <c r="AA25" i="15"/>
  <c r="AA26" i="15"/>
  <c r="AA27" i="15"/>
  <c r="AA28" i="15"/>
  <c r="AA29" i="15"/>
  <c r="AA30" i="15"/>
  <c r="AA31" i="15"/>
  <c r="AA32" i="15"/>
  <c r="AA33" i="15"/>
  <c r="AA34" i="15"/>
  <c r="AA35" i="15"/>
  <c r="AA36" i="15"/>
  <c r="AA37" i="15"/>
  <c r="AA38" i="15"/>
  <c r="AA39" i="15"/>
  <c r="AA40" i="15"/>
  <c r="AA41" i="15"/>
  <c r="AA42" i="15"/>
  <c r="AA43" i="15"/>
  <c r="AA44" i="15"/>
  <c r="AA45" i="15"/>
  <c r="AA46" i="15"/>
  <c r="AA47" i="15"/>
  <c r="AA48" i="15"/>
  <c r="AA49" i="15"/>
  <c r="AA50" i="15"/>
  <c r="AA51" i="15"/>
  <c r="AA52" i="15"/>
  <c r="AA53" i="15"/>
  <c r="AA54" i="15"/>
  <c r="AA55" i="15"/>
  <c r="AA56" i="15"/>
  <c r="AA57" i="15"/>
  <c r="AA58" i="15"/>
  <c r="AA59" i="15"/>
  <c r="AA60" i="15"/>
  <c r="AA61" i="15"/>
  <c r="AA62" i="15"/>
  <c r="AA63" i="15"/>
  <c r="AA64" i="15"/>
  <c r="AA65" i="15"/>
  <c r="AA66" i="15"/>
  <c r="AA67" i="15"/>
  <c r="AA68" i="15"/>
  <c r="AA69" i="15"/>
  <c r="AA70" i="15"/>
  <c r="AA71" i="15"/>
  <c r="AA72" i="15"/>
  <c r="AA73" i="15"/>
  <c r="AA74" i="15"/>
  <c r="AA75" i="15"/>
  <c r="AA76" i="15"/>
  <c r="AA77" i="15"/>
  <c r="AA78" i="15"/>
  <c r="AA79" i="15"/>
  <c r="AA80" i="15"/>
  <c r="AA81" i="15"/>
  <c r="AA82" i="15"/>
  <c r="AA83" i="15"/>
  <c r="AA84" i="15"/>
  <c r="AA85" i="15"/>
  <c r="AA86" i="15"/>
  <c r="AA87" i="15"/>
  <c r="AA88" i="15"/>
  <c r="AA89" i="15"/>
  <c r="AA90" i="15"/>
  <c r="AA91" i="15"/>
  <c r="AA92" i="15"/>
  <c r="AA93" i="15"/>
  <c r="AA94" i="15"/>
  <c r="AA95" i="15"/>
  <c r="AA96" i="15"/>
  <c r="AA97" i="15"/>
  <c r="AA98" i="15"/>
  <c r="AA99" i="15"/>
  <c r="AA100" i="15"/>
  <c r="AA101" i="15"/>
  <c r="AA102" i="15"/>
  <c r="AA103" i="15"/>
  <c r="AA104" i="15"/>
  <c r="AA105" i="15"/>
  <c r="AA106" i="15"/>
  <c r="AA107" i="15"/>
  <c r="AA108" i="15"/>
  <c r="AA109" i="15"/>
  <c r="U9" i="15"/>
  <c r="U10" i="15"/>
  <c r="U11" i="15"/>
  <c r="U12" i="15"/>
  <c r="U13" i="15"/>
  <c r="U14" i="15"/>
  <c r="U15" i="15"/>
  <c r="U16" i="15"/>
  <c r="U17" i="15"/>
  <c r="U18" i="15"/>
  <c r="U19" i="15"/>
  <c r="U20" i="15"/>
  <c r="U21" i="15"/>
  <c r="U22" i="15"/>
  <c r="U23" i="15"/>
  <c r="U24" i="15"/>
  <c r="U25" i="15"/>
  <c r="U26" i="15"/>
  <c r="U27" i="15"/>
  <c r="U28" i="15"/>
  <c r="U29" i="15"/>
  <c r="U30" i="15"/>
  <c r="U31" i="15"/>
  <c r="U32" i="15"/>
  <c r="U33" i="15"/>
  <c r="U34" i="15"/>
  <c r="U35" i="15"/>
  <c r="U36" i="15"/>
  <c r="U37" i="15"/>
  <c r="U38" i="15"/>
  <c r="U39" i="15"/>
  <c r="U40" i="15"/>
  <c r="U41" i="15"/>
  <c r="U42" i="15"/>
  <c r="U43" i="15"/>
  <c r="U44" i="15"/>
  <c r="U45" i="15"/>
  <c r="U46" i="15"/>
  <c r="U47" i="15"/>
  <c r="U48" i="15"/>
  <c r="U49" i="15"/>
  <c r="U50" i="15"/>
  <c r="U51" i="15"/>
  <c r="U52" i="15"/>
  <c r="U53" i="15"/>
  <c r="U54" i="15"/>
  <c r="U55" i="15"/>
  <c r="U56" i="15"/>
  <c r="U57" i="15"/>
  <c r="U58" i="15"/>
  <c r="U59" i="15"/>
  <c r="U60" i="15"/>
  <c r="U61" i="15"/>
  <c r="U62" i="15"/>
  <c r="U63" i="15"/>
  <c r="U64" i="15"/>
  <c r="U65" i="15"/>
  <c r="U66" i="15"/>
  <c r="U67" i="15"/>
  <c r="U68" i="15"/>
  <c r="U69" i="15"/>
  <c r="U70" i="15"/>
  <c r="U71" i="15"/>
  <c r="U72" i="15"/>
  <c r="U73" i="15"/>
  <c r="U74" i="15"/>
  <c r="U75" i="15"/>
  <c r="U76" i="15"/>
  <c r="U77" i="15"/>
  <c r="U78" i="15"/>
  <c r="U79" i="15"/>
  <c r="U80" i="15"/>
  <c r="U81" i="15"/>
  <c r="U82" i="15"/>
  <c r="U83" i="15"/>
  <c r="U84" i="15"/>
  <c r="U85" i="15"/>
  <c r="U86" i="15"/>
  <c r="U87" i="15"/>
  <c r="U88" i="15"/>
  <c r="U89" i="15"/>
  <c r="U90" i="15"/>
  <c r="U91" i="15"/>
  <c r="U92" i="15"/>
  <c r="U93" i="15"/>
  <c r="U94" i="15"/>
  <c r="U95" i="15"/>
  <c r="U96" i="15"/>
  <c r="U97" i="15"/>
  <c r="U98" i="15"/>
  <c r="U99" i="15"/>
  <c r="U100" i="15"/>
  <c r="U101" i="15"/>
  <c r="U102" i="15"/>
  <c r="U103" i="15"/>
  <c r="U104" i="15"/>
  <c r="U105" i="15"/>
  <c r="U106" i="15"/>
  <c r="U107" i="15"/>
  <c r="U108" i="15"/>
  <c r="U109" i="15"/>
  <c r="U8" i="15"/>
  <c r="U7" i="15"/>
  <c r="U6" i="15"/>
  <c r="U5" i="15"/>
  <c r="H11" i="1"/>
  <c r="J7" i="14"/>
  <c r="I6" i="14"/>
  <c r="AM8" i="15"/>
  <c r="AL8" i="15"/>
  <c r="AM7" i="15"/>
  <c r="AL7" i="15"/>
  <c r="AM6" i="15"/>
  <c r="AL6" i="15"/>
  <c r="AM5" i="15"/>
  <c r="AL5" i="15"/>
  <c r="AM4" i="15"/>
  <c r="Q11" i="15"/>
  <c r="Q9" i="15" s="1"/>
  <c r="Q7" i="15" s="1"/>
  <c r="R1" i="1"/>
  <c r="I2" i="14" l="1"/>
  <c r="B8" i="14" l="1"/>
  <c r="B7" i="14"/>
  <c r="B6" i="14"/>
  <c r="B4" i="14"/>
  <c r="B3" i="14"/>
  <c r="B2" i="14"/>
  <c r="A5" i="14"/>
  <c r="F5" i="14"/>
  <c r="J5" i="14"/>
  <c r="F7" i="14"/>
  <c r="J3" i="14"/>
  <c r="F2" i="14"/>
  <c r="J4" i="14"/>
  <c r="F8" i="14"/>
  <c r="F3" i="14"/>
  <c r="AA4" i="15" l="1"/>
  <c r="E5" i="15" l="1"/>
  <c r="E3" i="15"/>
  <c r="U4" i="15" l="1"/>
  <c r="V4" i="15" s="1"/>
  <c r="T5" i="15"/>
  <c r="T6" i="15" s="1"/>
  <c r="T7" i="15" s="1"/>
  <c r="T8" i="15" s="1"/>
  <c r="T9" i="15" s="1"/>
  <c r="T10" i="15" s="1"/>
  <c r="T11" i="15" s="1"/>
  <c r="T12" i="15" s="1"/>
  <c r="T13" i="15" s="1"/>
  <c r="T14" i="15" s="1"/>
  <c r="T15" i="15" s="1"/>
  <c r="T16" i="15" s="1"/>
  <c r="T17" i="15" s="1"/>
  <c r="T18" i="15" s="1"/>
  <c r="T19" i="15" s="1"/>
  <c r="T20" i="15" s="1"/>
  <c r="T21" i="15" s="1"/>
  <c r="T22" i="15" s="1"/>
  <c r="T23" i="15" s="1"/>
  <c r="T24" i="15" s="1"/>
  <c r="T25" i="15" s="1"/>
  <c r="T26" i="15" s="1"/>
  <c r="T27" i="15" s="1"/>
  <c r="T28" i="15" s="1"/>
  <c r="T29" i="15" s="1"/>
  <c r="T30" i="15" s="1"/>
  <c r="T31" i="15" s="1"/>
  <c r="T32" i="15" s="1"/>
  <c r="T33" i="15" s="1"/>
  <c r="T34" i="15" s="1"/>
  <c r="T35" i="15" s="1"/>
  <c r="T36" i="15" s="1"/>
  <c r="T37" i="15" s="1"/>
  <c r="T38" i="15" s="1"/>
  <c r="T39" i="15" s="1"/>
  <c r="T40" i="15" s="1"/>
  <c r="T41" i="15" s="1"/>
  <c r="T42" i="15" s="1"/>
  <c r="T43" i="15" s="1"/>
  <c r="T44" i="15" s="1"/>
  <c r="T45" i="15" s="1"/>
  <c r="T46" i="15" s="1"/>
  <c r="T47" i="15" s="1"/>
  <c r="T48" i="15" s="1"/>
  <c r="T49" i="15" s="1"/>
  <c r="T50" i="15" s="1"/>
  <c r="T51" i="15" s="1"/>
  <c r="T52" i="15" s="1"/>
  <c r="T53" i="15" s="1"/>
  <c r="T54" i="15" s="1"/>
  <c r="T55" i="15" s="1"/>
  <c r="T56" i="15" s="1"/>
  <c r="T57" i="15" s="1"/>
  <c r="T58" i="15" s="1"/>
  <c r="T59" i="15" s="1"/>
  <c r="T60" i="15" s="1"/>
  <c r="T61" i="15" s="1"/>
  <c r="T62" i="15" s="1"/>
  <c r="T63" i="15" s="1"/>
  <c r="T64" i="15" s="1"/>
  <c r="T65" i="15" s="1"/>
  <c r="T66" i="15" s="1"/>
  <c r="T67" i="15" s="1"/>
  <c r="T68" i="15" s="1"/>
  <c r="T69" i="15" s="1"/>
  <c r="T70" i="15" s="1"/>
  <c r="T71" i="15" s="1"/>
  <c r="T72" i="15" s="1"/>
  <c r="T73" i="15" s="1"/>
  <c r="T74" i="15" s="1"/>
  <c r="T75" i="15" s="1"/>
  <c r="T76" i="15" s="1"/>
  <c r="T77" i="15" s="1"/>
  <c r="T78" i="15" s="1"/>
  <c r="T79" i="15" s="1"/>
  <c r="T80" i="15" s="1"/>
  <c r="T81" i="15" s="1"/>
  <c r="T82" i="15" s="1"/>
  <c r="T83" i="15" s="1"/>
  <c r="T84" i="15" s="1"/>
  <c r="T85" i="15" s="1"/>
  <c r="T86" i="15" s="1"/>
  <c r="T87" i="15" s="1"/>
  <c r="T88" i="15" s="1"/>
  <c r="T89" i="15" s="1"/>
  <c r="T90" i="15" s="1"/>
  <c r="T91" i="15" s="1"/>
  <c r="T92" i="15" s="1"/>
  <c r="T93" i="15" s="1"/>
  <c r="T94" i="15" s="1"/>
  <c r="T95" i="15" s="1"/>
  <c r="T96" i="15" s="1"/>
  <c r="T97" i="15" s="1"/>
  <c r="T98" i="15" s="1"/>
  <c r="T99" i="15" s="1"/>
  <c r="T100" i="15" s="1"/>
  <c r="T101" i="15" s="1"/>
  <c r="T102" i="15" s="1"/>
  <c r="T103" i="15" s="1"/>
  <c r="T104" i="15" s="1"/>
  <c r="T105" i="15" s="1"/>
  <c r="T106" i="15" s="1"/>
  <c r="T107" i="15" s="1"/>
  <c r="T108" i="15" s="1"/>
  <c r="T109" i="15" s="1"/>
  <c r="AP5" i="15"/>
  <c r="AP6" i="15" s="1"/>
  <c r="AP7" i="15" s="1"/>
  <c r="AP8" i="15" s="1"/>
  <c r="AP9" i="15" s="1"/>
  <c r="AP10" i="15" s="1"/>
  <c r="AP11" i="15" s="1"/>
  <c r="AP12" i="15" s="1"/>
  <c r="AP13" i="15" s="1"/>
  <c r="AP14" i="15" s="1"/>
  <c r="AP15" i="15" s="1"/>
  <c r="AP16" i="15" s="1"/>
  <c r="AP17" i="15" s="1"/>
  <c r="AP18" i="15" s="1"/>
  <c r="AP19" i="15" s="1"/>
  <c r="AP20" i="15" s="1"/>
  <c r="AP21" i="15" s="1"/>
  <c r="AP22" i="15" s="1"/>
  <c r="AP23" i="15" s="1"/>
  <c r="AP24" i="15" s="1"/>
  <c r="AP25" i="15" s="1"/>
  <c r="AP26" i="15" s="1"/>
  <c r="AP27" i="15" s="1"/>
  <c r="AP28" i="15" s="1"/>
  <c r="AP29" i="15" s="1"/>
  <c r="AP30" i="15" s="1"/>
  <c r="AP31" i="15" s="1"/>
  <c r="AP32" i="15" s="1"/>
  <c r="AP33" i="15" s="1"/>
  <c r="E4" i="15"/>
  <c r="E2" i="15"/>
  <c r="D8" i="15"/>
  <c r="B3" i="15"/>
  <c r="B5" i="15"/>
  <c r="B4" i="15"/>
  <c r="A8" i="15"/>
  <c r="B6" i="15"/>
  <c r="B7" i="15"/>
  <c r="D7" i="15"/>
  <c r="B9" i="15"/>
  <c r="D9" i="15"/>
  <c r="B10" i="15"/>
  <c r="D10" i="15"/>
  <c r="B11" i="15"/>
  <c r="D11" i="15"/>
  <c r="B12" i="15"/>
  <c r="D12" i="15"/>
  <c r="AP34" i="15" l="1"/>
  <c r="AP35" i="15" s="1"/>
  <c r="AP36" i="15" s="1"/>
  <c r="AP37" i="15" s="1"/>
  <c r="AP38" i="15" s="1"/>
  <c r="AP39" i="15" s="1"/>
  <c r="AP40" i="15" s="1"/>
  <c r="AP41" i="15" s="1"/>
  <c r="AP42" i="15" s="1"/>
  <c r="AP43" i="15" s="1"/>
  <c r="AP44" i="15" s="1"/>
  <c r="AP45" i="15" s="1"/>
  <c r="AP46" i="15" s="1"/>
  <c r="AP47" i="15" s="1"/>
  <c r="AP48" i="15" s="1"/>
  <c r="AP49" i="15" s="1"/>
  <c r="AP50" i="15" s="1"/>
  <c r="AP51" i="15" s="1"/>
  <c r="AP52" i="15" s="1"/>
  <c r="AP53" i="15" s="1"/>
  <c r="AP54" i="15" s="1"/>
  <c r="AP55" i="15" s="1"/>
  <c r="AP56" i="15" s="1"/>
  <c r="AP57" i="15" s="1"/>
  <c r="AP58" i="15" s="1"/>
  <c r="AP59" i="15" s="1"/>
  <c r="AP60" i="15" s="1"/>
  <c r="AP61" i="15" s="1"/>
  <c r="AP62" i="15" s="1"/>
  <c r="AP63" i="15" s="1"/>
  <c r="X5" i="15"/>
  <c r="W5" i="15"/>
  <c r="V5" i="15"/>
  <c r="X13" i="15"/>
  <c r="W13" i="15"/>
  <c r="V13" i="15"/>
  <c r="X17" i="15"/>
  <c r="V17" i="15"/>
  <c r="W17" i="15"/>
  <c r="X25" i="15"/>
  <c r="W25" i="15"/>
  <c r="V25" i="15"/>
  <c r="X29" i="15"/>
  <c r="W29" i="15"/>
  <c r="V29" i="15"/>
  <c r="X33" i="15"/>
  <c r="Y33" i="15" s="1"/>
  <c r="W33" i="15"/>
  <c r="V33" i="15"/>
  <c r="X37" i="15"/>
  <c r="W37" i="15"/>
  <c r="V37" i="15"/>
  <c r="X45" i="15"/>
  <c r="W45" i="15"/>
  <c r="V45" i="15"/>
  <c r="X49" i="15"/>
  <c r="W49" i="15"/>
  <c r="V49" i="15"/>
  <c r="X53" i="15"/>
  <c r="Y53" i="15" s="1"/>
  <c r="W53" i="15"/>
  <c r="V53" i="15"/>
  <c r="X57" i="15"/>
  <c r="W57" i="15"/>
  <c r="V57" i="15"/>
  <c r="X61" i="15"/>
  <c r="W61" i="15"/>
  <c r="V61" i="15"/>
  <c r="X65" i="15"/>
  <c r="W65" i="15"/>
  <c r="V65" i="15"/>
  <c r="X69" i="15"/>
  <c r="Y69" i="15" s="1"/>
  <c r="W69" i="15"/>
  <c r="V69" i="15"/>
  <c r="X73" i="15"/>
  <c r="W73" i="15"/>
  <c r="V73" i="15"/>
  <c r="X77" i="15"/>
  <c r="W77" i="15"/>
  <c r="V77" i="15"/>
  <c r="X81" i="15"/>
  <c r="W81" i="15"/>
  <c r="V81" i="15"/>
  <c r="X85" i="15"/>
  <c r="Y85" i="15" s="1"/>
  <c r="W85" i="15"/>
  <c r="V85" i="15"/>
  <c r="X89" i="15"/>
  <c r="W89" i="15"/>
  <c r="V89" i="15"/>
  <c r="X93" i="15"/>
  <c r="W93" i="15"/>
  <c r="V93" i="15"/>
  <c r="X97" i="15"/>
  <c r="W97" i="15"/>
  <c r="V97" i="15"/>
  <c r="X101" i="15"/>
  <c r="Y101" i="15" s="1"/>
  <c r="W101" i="15"/>
  <c r="V101" i="15"/>
  <c r="X105" i="15"/>
  <c r="W105" i="15"/>
  <c r="V105" i="15"/>
  <c r="X109" i="15"/>
  <c r="W109" i="15"/>
  <c r="V109" i="15"/>
  <c r="X4" i="15"/>
  <c r="Y4" i="15" s="1"/>
  <c r="W4" i="15"/>
  <c r="X12" i="15"/>
  <c r="Y12" i="15" s="1"/>
  <c r="W12" i="15"/>
  <c r="V12" i="15"/>
  <c r="X20" i="15"/>
  <c r="W20" i="15"/>
  <c r="V20" i="15"/>
  <c r="X28" i="15"/>
  <c r="W28" i="15"/>
  <c r="V28" i="15"/>
  <c r="X36" i="15"/>
  <c r="Y36" i="15" s="1"/>
  <c r="W36" i="15"/>
  <c r="V36" i="15"/>
  <c r="X44" i="15"/>
  <c r="Y44" i="15" s="1"/>
  <c r="W44" i="15"/>
  <c r="V44" i="15"/>
  <c r="X52" i="15"/>
  <c r="W52" i="15"/>
  <c r="V52" i="15"/>
  <c r="X64" i="15"/>
  <c r="W64" i="15"/>
  <c r="V64" i="15"/>
  <c r="X76" i="15"/>
  <c r="Y76" i="15" s="1"/>
  <c r="W76" i="15"/>
  <c r="V76" i="15"/>
  <c r="X108" i="15"/>
  <c r="Y108" i="15" s="1"/>
  <c r="W108" i="15"/>
  <c r="V108" i="15"/>
  <c r="X7" i="15"/>
  <c r="W7" i="15"/>
  <c r="V7" i="15"/>
  <c r="X11" i="15"/>
  <c r="W11" i="15"/>
  <c r="V11" i="15"/>
  <c r="X15" i="15"/>
  <c r="Y15" i="15" s="1"/>
  <c r="V15" i="15"/>
  <c r="W15" i="15"/>
  <c r="X19" i="15"/>
  <c r="V19" i="15"/>
  <c r="W19" i="15"/>
  <c r="X23" i="15"/>
  <c r="W23" i="15"/>
  <c r="V23" i="15"/>
  <c r="X27" i="15"/>
  <c r="W27" i="15"/>
  <c r="V27" i="15"/>
  <c r="X31" i="15"/>
  <c r="Y31" i="15" s="1"/>
  <c r="W31" i="15"/>
  <c r="V31" i="15"/>
  <c r="X35" i="15"/>
  <c r="Y35" i="15" s="1"/>
  <c r="W35" i="15"/>
  <c r="V35" i="15"/>
  <c r="X39" i="15"/>
  <c r="W39" i="15"/>
  <c r="V39" i="15"/>
  <c r="X43" i="15"/>
  <c r="W43" i="15"/>
  <c r="V43" i="15"/>
  <c r="X47" i="15"/>
  <c r="Y47" i="15" s="1"/>
  <c r="W47" i="15"/>
  <c r="V47" i="15"/>
  <c r="X51" i="15"/>
  <c r="W51" i="15"/>
  <c r="V51" i="15"/>
  <c r="X55" i="15"/>
  <c r="W55" i="15"/>
  <c r="V55" i="15"/>
  <c r="X59" i="15"/>
  <c r="W59" i="15"/>
  <c r="V59" i="15"/>
  <c r="X63" i="15"/>
  <c r="Y63" i="15" s="1"/>
  <c r="W63" i="15"/>
  <c r="V63" i="15"/>
  <c r="X67" i="15"/>
  <c r="Y67" i="15" s="1"/>
  <c r="W67" i="15"/>
  <c r="V67" i="15"/>
  <c r="X71" i="15"/>
  <c r="W71" i="15"/>
  <c r="V71" i="15"/>
  <c r="X75" i="15"/>
  <c r="W75" i="15"/>
  <c r="V75" i="15"/>
  <c r="X79" i="15"/>
  <c r="Y79" i="15" s="1"/>
  <c r="W79" i="15"/>
  <c r="V79" i="15"/>
  <c r="X83" i="15"/>
  <c r="Y83" i="15" s="1"/>
  <c r="W83" i="15"/>
  <c r="V83" i="15"/>
  <c r="X87" i="15"/>
  <c r="W87" i="15"/>
  <c r="V87" i="15"/>
  <c r="X91" i="15"/>
  <c r="W91" i="15"/>
  <c r="V91" i="15"/>
  <c r="X95" i="15"/>
  <c r="Y95" i="15" s="1"/>
  <c r="W95" i="15"/>
  <c r="V95" i="15"/>
  <c r="X99" i="15"/>
  <c r="Y99" i="15" s="1"/>
  <c r="W99" i="15"/>
  <c r="V99" i="15"/>
  <c r="X103" i="15"/>
  <c r="W103" i="15"/>
  <c r="V103" i="15"/>
  <c r="X107" i="15"/>
  <c r="W107" i="15"/>
  <c r="V107" i="15"/>
  <c r="X9" i="15"/>
  <c r="Y9" i="15" s="1"/>
  <c r="W9" i="15"/>
  <c r="V9" i="15"/>
  <c r="X21" i="15"/>
  <c r="W21" i="15"/>
  <c r="V21" i="15"/>
  <c r="X41" i="15"/>
  <c r="W41" i="15"/>
  <c r="V41" i="15"/>
  <c r="X8" i="15"/>
  <c r="W8" i="15"/>
  <c r="V8" i="15"/>
  <c r="X16" i="15"/>
  <c r="Y16" i="15" s="1"/>
  <c r="W16" i="15"/>
  <c r="V16" i="15"/>
  <c r="X24" i="15"/>
  <c r="Y24" i="15" s="1"/>
  <c r="W24" i="15"/>
  <c r="V24" i="15"/>
  <c r="X32" i="15"/>
  <c r="W32" i="15"/>
  <c r="V32" i="15"/>
  <c r="X40" i="15"/>
  <c r="W40" i="15"/>
  <c r="V40" i="15"/>
  <c r="X48" i="15"/>
  <c r="Y48" i="15" s="1"/>
  <c r="W48" i="15"/>
  <c r="V48" i="15"/>
  <c r="X56" i="15"/>
  <c r="Y56" i="15" s="1"/>
  <c r="W56" i="15"/>
  <c r="V56" i="15"/>
  <c r="X60" i="15"/>
  <c r="W60" i="15"/>
  <c r="V60" i="15"/>
  <c r="X68" i="15"/>
  <c r="W68" i="15"/>
  <c r="V68" i="15"/>
  <c r="X72" i="15"/>
  <c r="Y72" i="15" s="1"/>
  <c r="W72" i="15"/>
  <c r="V72" i="15"/>
  <c r="X80" i="15"/>
  <c r="Y80" i="15" s="1"/>
  <c r="W80" i="15"/>
  <c r="V80" i="15"/>
  <c r="X84" i="15"/>
  <c r="W84" i="15"/>
  <c r="V84" i="15"/>
  <c r="X88" i="15"/>
  <c r="W88" i="15"/>
  <c r="V88" i="15"/>
  <c r="X92" i="15"/>
  <c r="Y92" i="15" s="1"/>
  <c r="W92" i="15"/>
  <c r="V92" i="15"/>
  <c r="X96" i="15"/>
  <c r="Y96" i="15" s="1"/>
  <c r="W96" i="15"/>
  <c r="V96" i="15"/>
  <c r="X100" i="15"/>
  <c r="W100" i="15"/>
  <c r="V100" i="15"/>
  <c r="X104" i="15"/>
  <c r="W104" i="15"/>
  <c r="V104" i="15"/>
  <c r="X6" i="15"/>
  <c r="Y6" i="15" s="1"/>
  <c r="V6" i="15"/>
  <c r="W6" i="15"/>
  <c r="X10" i="15"/>
  <c r="Y10" i="15" s="1"/>
  <c r="W10" i="15"/>
  <c r="V10" i="15"/>
  <c r="X14" i="15"/>
  <c r="W14" i="15"/>
  <c r="V14" i="15"/>
  <c r="X18" i="15"/>
  <c r="W18" i="15"/>
  <c r="V18" i="15"/>
  <c r="X22" i="15"/>
  <c r="Y22" i="15" s="1"/>
  <c r="W22" i="15"/>
  <c r="V22" i="15"/>
  <c r="X26" i="15"/>
  <c r="Y26" i="15" s="1"/>
  <c r="W26" i="15"/>
  <c r="V26" i="15"/>
  <c r="X30" i="15"/>
  <c r="W30" i="15"/>
  <c r="V30" i="15"/>
  <c r="X34" i="15"/>
  <c r="W34" i="15"/>
  <c r="V34" i="15"/>
  <c r="X38" i="15"/>
  <c r="Y38" i="15" s="1"/>
  <c r="W38" i="15"/>
  <c r="V38" i="15"/>
  <c r="X42" i="15"/>
  <c r="Y42" i="15" s="1"/>
  <c r="W42" i="15"/>
  <c r="V42" i="15"/>
  <c r="X46" i="15"/>
  <c r="W46" i="15"/>
  <c r="V46" i="15"/>
  <c r="X50" i="15"/>
  <c r="W50" i="15"/>
  <c r="V50" i="15"/>
  <c r="X54" i="15"/>
  <c r="Y54" i="15" s="1"/>
  <c r="W54" i="15"/>
  <c r="V54" i="15"/>
  <c r="X58" i="15"/>
  <c r="Y58" i="15" s="1"/>
  <c r="W58" i="15"/>
  <c r="V58" i="15"/>
  <c r="X62" i="15"/>
  <c r="W62" i="15"/>
  <c r="V62" i="15"/>
  <c r="X66" i="15"/>
  <c r="W66" i="15"/>
  <c r="V66" i="15"/>
  <c r="X70" i="15"/>
  <c r="Y70" i="15" s="1"/>
  <c r="W70" i="15"/>
  <c r="V70" i="15"/>
  <c r="X74" i="15"/>
  <c r="Y74" i="15" s="1"/>
  <c r="W74" i="15"/>
  <c r="V74" i="15"/>
  <c r="X78" i="15"/>
  <c r="W78" i="15"/>
  <c r="V78" i="15"/>
  <c r="X82" i="15"/>
  <c r="W82" i="15"/>
  <c r="V82" i="15"/>
  <c r="X86" i="15"/>
  <c r="Y86" i="15" s="1"/>
  <c r="W86" i="15"/>
  <c r="V86" i="15"/>
  <c r="X90" i="15"/>
  <c r="Y90" i="15" s="1"/>
  <c r="W90" i="15"/>
  <c r="V90" i="15"/>
  <c r="X94" i="15"/>
  <c r="W94" i="15"/>
  <c r="V94" i="15"/>
  <c r="X98" i="15"/>
  <c r="W98" i="15"/>
  <c r="V98" i="15"/>
  <c r="X102" i="15"/>
  <c r="Y102" i="15" s="1"/>
  <c r="W102" i="15"/>
  <c r="V102" i="15"/>
  <c r="X106" i="15"/>
  <c r="Y106" i="15" s="1"/>
  <c r="W106" i="15"/>
  <c r="V106" i="15"/>
  <c r="Y21" i="15" l="1"/>
  <c r="Y51" i="15"/>
  <c r="Y105" i="15"/>
  <c r="Y89" i="15"/>
  <c r="Y73" i="15"/>
  <c r="Y57" i="15"/>
  <c r="Y37" i="15"/>
  <c r="Y13" i="15"/>
  <c r="Y19" i="15"/>
  <c r="Y17" i="15"/>
  <c r="Y94" i="15"/>
  <c r="Y78" i="15"/>
  <c r="Y62" i="15"/>
  <c r="Y46" i="15"/>
  <c r="Y30" i="15"/>
  <c r="Y14" i="15"/>
  <c r="Y100" i="15"/>
  <c r="Y84" i="15"/>
  <c r="Y60" i="15"/>
  <c r="Y32" i="15"/>
  <c r="Y41" i="15"/>
  <c r="Y103" i="15"/>
  <c r="Y87" i="15"/>
  <c r="Y71" i="15"/>
  <c r="Y55" i="15"/>
  <c r="Y39" i="15"/>
  <c r="Y23" i="15"/>
  <c r="Y7" i="15"/>
  <c r="Y52" i="15"/>
  <c r="Y20" i="15"/>
  <c r="Y109" i="15"/>
  <c r="Y93" i="15"/>
  <c r="Y77" i="15"/>
  <c r="Y61" i="15"/>
  <c r="Y45" i="15"/>
  <c r="Y25" i="15"/>
  <c r="Y98" i="15"/>
  <c r="Y82" i="15"/>
  <c r="Y66" i="15"/>
  <c r="Y50" i="15"/>
  <c r="Y34" i="15"/>
  <c r="Y18" i="15"/>
  <c r="Y104" i="15"/>
  <c r="Y88" i="15"/>
  <c r="Y68" i="15"/>
  <c r="Y40" i="15"/>
  <c r="Y8" i="15"/>
  <c r="Y107" i="15"/>
  <c r="Y91" i="15"/>
  <c r="Y75" i="15"/>
  <c r="Y59" i="15"/>
  <c r="Y43" i="15"/>
  <c r="Y27" i="15"/>
  <c r="Y11" i="15"/>
  <c r="Y64" i="15"/>
  <c r="Y28" i="15"/>
  <c r="Y97" i="15"/>
  <c r="Y81" i="15"/>
  <c r="Y65" i="15"/>
  <c r="Y49" i="15"/>
  <c r="Y29" i="15"/>
  <c r="Y5" i="15"/>
  <c r="AZ2" i="2" l="1"/>
  <c r="AZ3" i="2" s="1"/>
  <c r="AZ4" i="2" s="1"/>
  <c r="AZ5" i="2" s="1"/>
  <c r="AZ6" i="2" s="1"/>
  <c r="AZ7" i="2" s="1"/>
  <c r="AZ8" i="2" s="1"/>
  <c r="AZ9" i="2" s="1"/>
  <c r="AZ10" i="2" s="1"/>
  <c r="AZ11" i="2" s="1"/>
  <c r="AZ12" i="2" s="1"/>
  <c r="AZ13" i="2" s="1"/>
  <c r="AZ14" i="2" s="1"/>
  <c r="AZ15" i="2" s="1"/>
  <c r="AZ16" i="2" s="1"/>
  <c r="AZ17" i="2" s="1"/>
  <c r="AZ18" i="2" s="1"/>
  <c r="AZ19" i="2" s="1"/>
  <c r="AZ20" i="2" s="1"/>
  <c r="AZ21" i="2" s="1"/>
  <c r="AZ22" i="2" s="1"/>
  <c r="AZ23" i="2" s="1"/>
  <c r="AZ24" i="2" s="1"/>
  <c r="AZ25" i="2" s="1"/>
  <c r="AZ26" i="2" s="1"/>
  <c r="AZ27" i="2" s="1"/>
  <c r="AZ28" i="2" s="1"/>
  <c r="AZ29" i="2" s="1"/>
  <c r="AZ30" i="2" s="1"/>
  <c r="AZ31" i="2" s="1"/>
  <c r="AZ32" i="2" s="1"/>
  <c r="AZ33" i="2" s="1"/>
  <c r="AZ34" i="2" s="1"/>
  <c r="AZ35" i="2" s="1"/>
  <c r="AZ36" i="2" s="1"/>
  <c r="AZ37" i="2" s="1"/>
  <c r="AZ38" i="2" s="1"/>
  <c r="AZ39" i="2" s="1"/>
  <c r="AZ40" i="2" s="1"/>
  <c r="AZ41" i="2" s="1"/>
  <c r="AZ42" i="2" s="1"/>
  <c r="AZ43" i="2" s="1"/>
  <c r="AZ44" i="2" s="1"/>
  <c r="AZ45" i="2" s="1"/>
  <c r="AZ46" i="2" s="1"/>
  <c r="AZ47" i="2" s="1"/>
  <c r="AZ48" i="2" s="1"/>
  <c r="AZ49" i="2" s="1"/>
  <c r="AZ50" i="2" s="1"/>
  <c r="AZ51" i="2" s="1"/>
  <c r="AZ52" i="2" s="1"/>
  <c r="AZ53" i="2" s="1"/>
  <c r="AZ54" i="2" s="1"/>
  <c r="A2" i="2"/>
  <c r="A3" i="19" l="1"/>
  <c r="AZ55" i="2"/>
  <c r="AZ56" i="2" s="1"/>
  <c r="AZ57" i="2" s="1"/>
  <c r="AZ58" i="2" s="1"/>
  <c r="AZ59" i="2" s="1"/>
  <c r="AZ60" i="2" s="1"/>
  <c r="AZ61" i="2" s="1"/>
  <c r="AZ62" i="2" s="1"/>
  <c r="AZ63" i="2" s="1"/>
  <c r="AZ64" i="2" s="1"/>
  <c r="AZ65" i="2" s="1"/>
  <c r="AZ66" i="2" s="1"/>
  <c r="AZ67" i="2" s="1"/>
  <c r="AZ68" i="2" s="1"/>
  <c r="AZ69" i="2" s="1"/>
  <c r="AZ70" i="2" s="1"/>
  <c r="AZ71" i="2" s="1"/>
  <c r="AZ72" i="2" s="1"/>
  <c r="AZ73" i="2" s="1"/>
  <c r="AZ74" i="2" s="1"/>
  <c r="AZ75" i="2" s="1"/>
  <c r="AZ76" i="2" s="1"/>
  <c r="AZ77" i="2" s="1"/>
  <c r="AZ78" i="2" s="1"/>
  <c r="AZ79" i="2" s="1"/>
  <c r="AZ80" i="2" s="1"/>
  <c r="AZ81" i="2" s="1"/>
  <c r="AZ82" i="2" s="1"/>
  <c r="AZ83" i="2" s="1"/>
  <c r="AZ84" i="2" s="1"/>
  <c r="AZ85" i="2" s="1"/>
  <c r="AZ86" i="2" s="1"/>
  <c r="AZ87" i="2" s="1"/>
  <c r="AZ88" i="2" s="1"/>
  <c r="AZ89" i="2" s="1"/>
  <c r="AZ90" i="2" s="1"/>
  <c r="AZ91" i="2" s="1"/>
  <c r="AZ92" i="2" s="1"/>
  <c r="AZ93" i="2" s="1"/>
  <c r="AZ94" i="2" s="1"/>
  <c r="AZ95" i="2" s="1"/>
  <c r="AZ96" i="2" s="1"/>
  <c r="AZ97" i="2" s="1"/>
  <c r="AZ98" i="2" s="1"/>
  <c r="AZ99" i="2" s="1"/>
  <c r="AZ100" i="2" s="1"/>
  <c r="AZ101" i="2" s="1"/>
  <c r="AZ102" i="2" s="1"/>
  <c r="AZ103" i="2" s="1"/>
  <c r="AZ104" i="2" s="1"/>
  <c r="AZ105" i="2" s="1"/>
  <c r="AZ106" i="2" s="1"/>
  <c r="AZ107" i="2" s="1"/>
  <c r="B2" i="2"/>
  <c r="M2" i="2" s="1"/>
  <c r="AA2" i="2"/>
  <c r="A10" i="14"/>
  <c r="A3" i="2"/>
  <c r="Y2" i="2"/>
  <c r="AC2" i="2" s="1"/>
  <c r="A4" i="19" l="1"/>
  <c r="AA3" i="2"/>
  <c r="B10" i="14"/>
  <c r="AG2" i="2"/>
  <c r="AI2" i="2"/>
  <c r="A4" i="2"/>
  <c r="A11" i="14"/>
  <c r="B3" i="2"/>
  <c r="M3" i="2" s="1"/>
  <c r="AE2" i="2"/>
  <c r="Y3" i="2"/>
  <c r="AE3" i="2" s="1"/>
  <c r="A5" i="19" l="1"/>
  <c r="A12" i="14"/>
  <c r="B11" i="14"/>
  <c r="AA4" i="2"/>
  <c r="Y4" i="2"/>
  <c r="AC4" i="2" s="1"/>
  <c r="A5" i="2"/>
  <c r="AG3" i="2"/>
  <c r="AI3" i="2"/>
  <c r="B4" i="2"/>
  <c r="M4" i="2" s="1"/>
  <c r="AC3" i="2"/>
  <c r="A6" i="19" l="1"/>
  <c r="A13" i="14"/>
  <c r="A6" i="2"/>
  <c r="AE4" i="2"/>
  <c r="AI4" i="2"/>
  <c r="B12" i="14"/>
  <c r="AA5" i="2"/>
  <c r="Y5" i="2"/>
  <c r="AC5" i="2" s="1"/>
  <c r="B5" i="2"/>
  <c r="M5" i="2" s="1"/>
  <c r="AG4" i="2"/>
  <c r="C2" i="2"/>
  <c r="B3" i="19" s="1"/>
  <c r="A7" i="19" l="1"/>
  <c r="D2" i="2"/>
  <c r="C10" i="14"/>
  <c r="D10" i="14" s="1"/>
  <c r="A14" i="14"/>
  <c r="AA6" i="2"/>
  <c r="A7" i="2"/>
  <c r="Y6" i="2"/>
  <c r="AC6" i="2" s="1"/>
  <c r="B13" i="14"/>
  <c r="AE5" i="2"/>
  <c r="B6" i="2"/>
  <c r="M6" i="2" s="1"/>
  <c r="AI5" i="2"/>
  <c r="AG5" i="2"/>
  <c r="C3" i="2"/>
  <c r="A8" i="19" l="1"/>
  <c r="D3" i="2"/>
  <c r="B4" i="19"/>
  <c r="C11" i="14"/>
  <c r="A8" i="2"/>
  <c r="AE6" i="2"/>
  <c r="AA7" i="2"/>
  <c r="A15" i="14"/>
  <c r="Y7" i="2"/>
  <c r="AE7" i="2" s="1"/>
  <c r="AI6" i="2"/>
  <c r="B14" i="14"/>
  <c r="B7" i="2"/>
  <c r="M7" i="2" s="1"/>
  <c r="AG6" i="2"/>
  <c r="C4" i="2"/>
  <c r="B5" i="19" s="1"/>
  <c r="A9" i="19" l="1"/>
  <c r="D11" i="14"/>
  <c r="D4" i="2"/>
  <c r="C12" i="14"/>
  <c r="D12" i="14" s="1"/>
  <c r="A9" i="2"/>
  <c r="AA8" i="2"/>
  <c r="A16" i="14"/>
  <c r="Y8" i="2"/>
  <c r="AC8" i="2" s="1"/>
  <c r="AC7" i="2"/>
  <c r="B15" i="14"/>
  <c r="AG7" i="2"/>
  <c r="B8" i="2"/>
  <c r="M8" i="2" s="1"/>
  <c r="AI7" i="2"/>
  <c r="C5" i="2"/>
  <c r="K2" i="3"/>
  <c r="A10" i="19" l="1"/>
  <c r="D5" i="2"/>
  <c r="B6" i="19"/>
  <c r="C13" i="14"/>
  <c r="D13" i="14" s="1"/>
  <c r="Y9" i="2"/>
  <c r="AC9" i="2" s="1"/>
  <c r="A17" i="14"/>
  <c r="AE8" i="2"/>
  <c r="A10" i="2"/>
  <c r="E9" i="2"/>
  <c r="F9" i="2" s="1"/>
  <c r="AA9" i="2"/>
  <c r="AI8" i="2"/>
  <c r="B16" i="14"/>
  <c r="B9" i="2"/>
  <c r="M9" i="2" s="1"/>
  <c r="AG8" i="2"/>
  <c r="C6" i="2"/>
  <c r="E3" i="2"/>
  <c r="E4" i="2"/>
  <c r="E5" i="2"/>
  <c r="E6" i="2"/>
  <c r="E7" i="2"/>
  <c r="E8" i="2"/>
  <c r="W2" i="2"/>
  <c r="E2" i="2"/>
  <c r="F108" i="3"/>
  <c r="G108" i="3" s="1"/>
  <c r="C108" i="3"/>
  <c r="F107" i="3"/>
  <c r="G107" i="3" s="1"/>
  <c r="C107" i="3"/>
  <c r="D107" i="3" s="1"/>
  <c r="E107" i="3" s="1"/>
  <c r="F106" i="3"/>
  <c r="G106" i="3" s="1"/>
  <c r="C106" i="3"/>
  <c r="F105" i="3"/>
  <c r="G105" i="3" s="1"/>
  <c r="C105" i="3"/>
  <c r="D105" i="3" s="1"/>
  <c r="E105" i="3" s="1"/>
  <c r="F104" i="3"/>
  <c r="G104" i="3" s="1"/>
  <c r="C104" i="3"/>
  <c r="F103" i="3"/>
  <c r="G103" i="3" s="1"/>
  <c r="C103" i="3"/>
  <c r="D103" i="3" s="1"/>
  <c r="E103" i="3" s="1"/>
  <c r="F102" i="3"/>
  <c r="G102" i="3" s="1"/>
  <c r="C102" i="3"/>
  <c r="F101" i="3"/>
  <c r="G101" i="3" s="1"/>
  <c r="C101" i="3"/>
  <c r="D101" i="3" s="1"/>
  <c r="E101" i="3" s="1"/>
  <c r="F100" i="3"/>
  <c r="G100" i="3" s="1"/>
  <c r="C100" i="3"/>
  <c r="F99" i="3"/>
  <c r="G99" i="3" s="1"/>
  <c r="C99" i="3"/>
  <c r="D99" i="3" s="1"/>
  <c r="E99" i="3" s="1"/>
  <c r="F98" i="3"/>
  <c r="G98" i="3" s="1"/>
  <c r="C98" i="3"/>
  <c r="F97" i="3"/>
  <c r="G97" i="3" s="1"/>
  <c r="C97" i="3"/>
  <c r="D97" i="3" s="1"/>
  <c r="E97" i="3" s="1"/>
  <c r="F96" i="3"/>
  <c r="G96" i="3" s="1"/>
  <c r="C96" i="3"/>
  <c r="F95" i="3"/>
  <c r="G95" i="3" s="1"/>
  <c r="C95" i="3"/>
  <c r="D95" i="3" s="1"/>
  <c r="E95" i="3" s="1"/>
  <c r="F94" i="3"/>
  <c r="G94" i="3" s="1"/>
  <c r="C94" i="3"/>
  <c r="F93" i="3"/>
  <c r="G93" i="3" s="1"/>
  <c r="C93" i="3"/>
  <c r="D93" i="3" s="1"/>
  <c r="E93" i="3" s="1"/>
  <c r="F92" i="3"/>
  <c r="G92" i="3" s="1"/>
  <c r="C92" i="3"/>
  <c r="F91" i="3"/>
  <c r="G91" i="3" s="1"/>
  <c r="C91" i="3"/>
  <c r="D91" i="3" s="1"/>
  <c r="E91" i="3" s="1"/>
  <c r="F90" i="3"/>
  <c r="G90" i="3" s="1"/>
  <c r="C90" i="3"/>
  <c r="F89" i="3"/>
  <c r="G89" i="3" s="1"/>
  <c r="C89" i="3"/>
  <c r="D89" i="3" s="1"/>
  <c r="E89" i="3" s="1"/>
  <c r="F88" i="3"/>
  <c r="G88" i="3" s="1"/>
  <c r="C88" i="3"/>
  <c r="F87" i="3"/>
  <c r="G87" i="3" s="1"/>
  <c r="C87" i="3"/>
  <c r="D87" i="3" s="1"/>
  <c r="E87" i="3" s="1"/>
  <c r="F86" i="3"/>
  <c r="G86" i="3" s="1"/>
  <c r="C86" i="3"/>
  <c r="F85" i="3"/>
  <c r="G85" i="3" s="1"/>
  <c r="C85" i="3"/>
  <c r="D85" i="3" s="1"/>
  <c r="E85" i="3" s="1"/>
  <c r="F84" i="3"/>
  <c r="G84" i="3" s="1"/>
  <c r="C84" i="3"/>
  <c r="F83" i="3"/>
  <c r="G83" i="3" s="1"/>
  <c r="C83" i="3"/>
  <c r="D83" i="3" s="1"/>
  <c r="E83" i="3" s="1"/>
  <c r="F82" i="3"/>
  <c r="G82" i="3" s="1"/>
  <c r="C82" i="3"/>
  <c r="F81" i="3"/>
  <c r="G81" i="3" s="1"/>
  <c r="C81" i="3"/>
  <c r="D81" i="3" s="1"/>
  <c r="E81" i="3" s="1"/>
  <c r="F80" i="3"/>
  <c r="G80" i="3" s="1"/>
  <c r="C80" i="3"/>
  <c r="F79" i="3"/>
  <c r="G79" i="3" s="1"/>
  <c r="C79" i="3"/>
  <c r="D79" i="3" s="1"/>
  <c r="E79" i="3" s="1"/>
  <c r="F78" i="3"/>
  <c r="G78" i="3" s="1"/>
  <c r="C78" i="3"/>
  <c r="F77" i="3"/>
  <c r="G77" i="3" s="1"/>
  <c r="C77" i="3"/>
  <c r="D77" i="3" s="1"/>
  <c r="E77" i="3" s="1"/>
  <c r="F76" i="3"/>
  <c r="G76" i="3" s="1"/>
  <c r="C76" i="3"/>
  <c r="F75" i="3"/>
  <c r="G75" i="3" s="1"/>
  <c r="C75" i="3"/>
  <c r="D75" i="3" s="1"/>
  <c r="E75" i="3" s="1"/>
  <c r="F74" i="3"/>
  <c r="G74" i="3" s="1"/>
  <c r="C74" i="3"/>
  <c r="F73" i="3"/>
  <c r="G73" i="3" s="1"/>
  <c r="C73" i="3"/>
  <c r="D73" i="3" s="1"/>
  <c r="E73" i="3" s="1"/>
  <c r="F72" i="3"/>
  <c r="G72" i="3" s="1"/>
  <c r="C72" i="3"/>
  <c r="F71" i="3"/>
  <c r="G71" i="3" s="1"/>
  <c r="C71" i="3"/>
  <c r="D71" i="3" s="1"/>
  <c r="E71" i="3" s="1"/>
  <c r="F70" i="3"/>
  <c r="G70" i="3" s="1"/>
  <c r="C70" i="3"/>
  <c r="F69" i="3"/>
  <c r="G69" i="3" s="1"/>
  <c r="C69" i="3"/>
  <c r="D69" i="3" s="1"/>
  <c r="E69" i="3" s="1"/>
  <c r="F68" i="3"/>
  <c r="G68" i="3" s="1"/>
  <c r="C68" i="3"/>
  <c r="F67" i="3"/>
  <c r="G67" i="3" s="1"/>
  <c r="C67" i="3"/>
  <c r="D67" i="3" s="1"/>
  <c r="E67" i="3" s="1"/>
  <c r="F66" i="3"/>
  <c r="G66" i="3" s="1"/>
  <c r="C66" i="3"/>
  <c r="F65" i="3"/>
  <c r="G65" i="3" s="1"/>
  <c r="C65" i="3"/>
  <c r="D65" i="3" s="1"/>
  <c r="E65" i="3" s="1"/>
  <c r="F64" i="3"/>
  <c r="G64" i="3" s="1"/>
  <c r="C64" i="3"/>
  <c r="F63" i="3"/>
  <c r="G63" i="3" s="1"/>
  <c r="C63" i="3"/>
  <c r="D63" i="3" s="1"/>
  <c r="E63" i="3" s="1"/>
  <c r="F62" i="3"/>
  <c r="G62" i="3" s="1"/>
  <c r="C62" i="3"/>
  <c r="F61" i="3"/>
  <c r="G61" i="3" s="1"/>
  <c r="C61" i="3"/>
  <c r="D61" i="3" s="1"/>
  <c r="E61" i="3" s="1"/>
  <c r="F60" i="3"/>
  <c r="G60" i="3" s="1"/>
  <c r="C60" i="3"/>
  <c r="F59" i="3"/>
  <c r="G59" i="3" s="1"/>
  <c r="C59" i="3"/>
  <c r="F58" i="3"/>
  <c r="G58" i="3" s="1"/>
  <c r="C58" i="3"/>
  <c r="F57" i="3"/>
  <c r="G57" i="3" s="1"/>
  <c r="C57" i="3"/>
  <c r="F56" i="3"/>
  <c r="G56" i="3" s="1"/>
  <c r="C56" i="3"/>
  <c r="F55" i="3"/>
  <c r="G55" i="3" s="1"/>
  <c r="C55" i="3"/>
  <c r="F54" i="3"/>
  <c r="G54" i="3" s="1"/>
  <c r="C54" i="3"/>
  <c r="F53" i="3"/>
  <c r="G53" i="3" s="1"/>
  <c r="C53" i="3"/>
  <c r="F52" i="3"/>
  <c r="G52" i="3" s="1"/>
  <c r="C52" i="3"/>
  <c r="F51" i="3"/>
  <c r="G51" i="3" s="1"/>
  <c r="C51" i="3"/>
  <c r="F50" i="3"/>
  <c r="G50" i="3" s="1"/>
  <c r="C50" i="3"/>
  <c r="F49" i="3"/>
  <c r="G49" i="3" s="1"/>
  <c r="C49" i="3"/>
  <c r="F48" i="3"/>
  <c r="G48" i="3" s="1"/>
  <c r="C48" i="3"/>
  <c r="F47" i="3"/>
  <c r="G47" i="3" s="1"/>
  <c r="C47" i="3"/>
  <c r="F46" i="3"/>
  <c r="G46" i="3" s="1"/>
  <c r="C46" i="3"/>
  <c r="F45" i="3"/>
  <c r="G45" i="3" s="1"/>
  <c r="C45" i="3"/>
  <c r="F44" i="3"/>
  <c r="G44" i="3" s="1"/>
  <c r="C44" i="3"/>
  <c r="F43" i="3"/>
  <c r="G43" i="3" s="1"/>
  <c r="C43" i="3"/>
  <c r="F42" i="3"/>
  <c r="G42" i="3" s="1"/>
  <c r="C42" i="3"/>
  <c r="F41" i="3"/>
  <c r="G41" i="3" s="1"/>
  <c r="C41" i="3"/>
  <c r="F40" i="3"/>
  <c r="G40" i="3" s="1"/>
  <c r="C40" i="3"/>
  <c r="F39" i="3"/>
  <c r="G39" i="3" s="1"/>
  <c r="C39" i="3"/>
  <c r="F38" i="3"/>
  <c r="G38" i="3" s="1"/>
  <c r="C38" i="3"/>
  <c r="F37" i="3"/>
  <c r="G37" i="3" s="1"/>
  <c r="C37" i="3"/>
  <c r="F36" i="3"/>
  <c r="G36" i="3" s="1"/>
  <c r="C36" i="3"/>
  <c r="F35" i="3"/>
  <c r="G35" i="3" s="1"/>
  <c r="C35" i="3"/>
  <c r="F34" i="3"/>
  <c r="G34" i="3" s="1"/>
  <c r="C34" i="3"/>
  <c r="F33" i="3"/>
  <c r="G33" i="3" s="1"/>
  <c r="C33" i="3"/>
  <c r="F32" i="3"/>
  <c r="G32" i="3" s="1"/>
  <c r="C32" i="3"/>
  <c r="F31" i="3"/>
  <c r="G31" i="3" s="1"/>
  <c r="C31" i="3"/>
  <c r="F30" i="3"/>
  <c r="G30" i="3" s="1"/>
  <c r="C30" i="3"/>
  <c r="F29" i="3"/>
  <c r="G29" i="3" s="1"/>
  <c r="C29" i="3"/>
  <c r="F28" i="3"/>
  <c r="G28" i="3" s="1"/>
  <c r="C28" i="3"/>
  <c r="F27" i="3"/>
  <c r="G27" i="3" s="1"/>
  <c r="C27" i="3"/>
  <c r="F26" i="3"/>
  <c r="G26" i="3" s="1"/>
  <c r="C26" i="3"/>
  <c r="F25" i="3"/>
  <c r="G25" i="3" s="1"/>
  <c r="C25" i="3"/>
  <c r="F24" i="3"/>
  <c r="G24" i="3" s="1"/>
  <c r="C24" i="3"/>
  <c r="F23" i="3"/>
  <c r="G23" i="3" s="1"/>
  <c r="C23" i="3"/>
  <c r="F22" i="3"/>
  <c r="G22" i="3" s="1"/>
  <c r="C22" i="3"/>
  <c r="F21" i="3"/>
  <c r="G21" i="3" s="1"/>
  <c r="C21" i="3"/>
  <c r="F20" i="3"/>
  <c r="G20" i="3" s="1"/>
  <c r="C20" i="3"/>
  <c r="F19" i="3"/>
  <c r="G19" i="3" s="1"/>
  <c r="C19" i="3"/>
  <c r="F18" i="3"/>
  <c r="G18" i="3" s="1"/>
  <c r="C18" i="3"/>
  <c r="F17" i="3"/>
  <c r="G17" i="3" s="1"/>
  <c r="C17" i="3"/>
  <c r="F16" i="3"/>
  <c r="G16" i="3" s="1"/>
  <c r="C16" i="3"/>
  <c r="F15" i="3"/>
  <c r="G15" i="3" s="1"/>
  <c r="C15" i="3"/>
  <c r="F14" i="3"/>
  <c r="G14" i="3" s="1"/>
  <c r="C14" i="3"/>
  <c r="F13" i="3"/>
  <c r="G13" i="3" s="1"/>
  <c r="C13" i="3"/>
  <c r="F12" i="3"/>
  <c r="G12" i="3" s="1"/>
  <c r="C12" i="3"/>
  <c r="F11" i="3"/>
  <c r="G11" i="3" s="1"/>
  <c r="C11" i="3"/>
  <c r="F10" i="3"/>
  <c r="G10" i="3" s="1"/>
  <c r="C10" i="3"/>
  <c r="F9" i="3"/>
  <c r="G9" i="3" s="1"/>
  <c r="C9" i="3"/>
  <c r="F8" i="3"/>
  <c r="G8" i="3" s="1"/>
  <c r="C8" i="3"/>
  <c r="F7" i="3"/>
  <c r="G7" i="3" s="1"/>
  <c r="C7" i="3"/>
  <c r="F6" i="3"/>
  <c r="G6" i="3" s="1"/>
  <c r="C6" i="3"/>
  <c r="F5" i="3"/>
  <c r="G5" i="3" s="1"/>
  <c r="C5" i="3"/>
  <c r="F4" i="3"/>
  <c r="G4" i="3" s="1"/>
  <c r="C4" i="3"/>
  <c r="F3" i="3"/>
  <c r="G3" i="3" s="1"/>
  <c r="C3" i="3"/>
  <c r="A3" i="3"/>
  <c r="M2" i="3"/>
  <c r="I2" i="3"/>
  <c r="F2" i="3"/>
  <c r="G2" i="3" s="1"/>
  <c r="C2" i="3"/>
  <c r="G9" i="2" l="1"/>
  <c r="H9" i="2" s="1"/>
  <c r="F17" i="14" s="1"/>
  <c r="E17" i="14"/>
  <c r="A11" i="19"/>
  <c r="D6" i="2"/>
  <c r="B7" i="19"/>
  <c r="C14" i="14"/>
  <c r="AE9" i="2"/>
  <c r="A18" i="14"/>
  <c r="F3" i="2"/>
  <c r="F2" i="2"/>
  <c r="E10" i="14" s="1"/>
  <c r="F4" i="2"/>
  <c r="F7" i="2"/>
  <c r="F5" i="2"/>
  <c r="F8" i="2"/>
  <c r="F6" i="2"/>
  <c r="Y10" i="2"/>
  <c r="AE10" i="2" s="1"/>
  <c r="A11" i="2"/>
  <c r="AA10" i="2"/>
  <c r="E10" i="2"/>
  <c r="F10" i="2" s="1"/>
  <c r="B17" i="14"/>
  <c r="B10" i="2"/>
  <c r="M10" i="2" s="1"/>
  <c r="AI9" i="2"/>
  <c r="AG9" i="2"/>
  <c r="C7" i="2"/>
  <c r="W3" i="2"/>
  <c r="D19" i="3"/>
  <c r="E19" i="3" s="1"/>
  <c r="D21" i="3"/>
  <c r="E21" i="3" s="1"/>
  <c r="D23" i="3"/>
  <c r="E23" i="3" s="1"/>
  <c r="D25" i="3"/>
  <c r="E25" i="3" s="1"/>
  <c r="D27" i="3"/>
  <c r="E27" i="3" s="1"/>
  <c r="L3" i="3"/>
  <c r="D42" i="3"/>
  <c r="E42" i="3" s="1"/>
  <c r="D44" i="3"/>
  <c r="E44" i="3" s="1"/>
  <c r="D46" i="3"/>
  <c r="E46" i="3" s="1"/>
  <c r="D48" i="3"/>
  <c r="E48" i="3" s="1"/>
  <c r="D50" i="3"/>
  <c r="E50" i="3" s="1"/>
  <c r="D52" i="3"/>
  <c r="E52" i="3" s="1"/>
  <c r="D54" i="3"/>
  <c r="E54" i="3" s="1"/>
  <c r="D56" i="3"/>
  <c r="E56" i="3" s="1"/>
  <c r="D58" i="3"/>
  <c r="E58" i="3" s="1"/>
  <c r="N2" i="3"/>
  <c r="R2" i="3" s="1"/>
  <c r="L2" i="3"/>
  <c r="Q2" i="3" s="1"/>
  <c r="K3" i="3"/>
  <c r="I3" i="3"/>
  <c r="J2" i="3"/>
  <c r="P2" i="3" s="1"/>
  <c r="D2" i="3"/>
  <c r="E2" i="3" s="1"/>
  <c r="J3" i="3"/>
  <c r="M3" i="3"/>
  <c r="N3" i="3"/>
  <c r="A4" i="3"/>
  <c r="L4" i="3" s="1"/>
  <c r="D4" i="3"/>
  <c r="E4" i="3" s="1"/>
  <c r="D6" i="3"/>
  <c r="E6" i="3" s="1"/>
  <c r="D8" i="3"/>
  <c r="E8" i="3" s="1"/>
  <c r="D10" i="3"/>
  <c r="E10" i="3" s="1"/>
  <c r="D12" i="3"/>
  <c r="E12" i="3" s="1"/>
  <c r="D14" i="3"/>
  <c r="E14" i="3" s="1"/>
  <c r="D16" i="3"/>
  <c r="E16" i="3" s="1"/>
  <c r="D18" i="3"/>
  <c r="E18" i="3" s="1"/>
  <c r="D20" i="3"/>
  <c r="E20" i="3" s="1"/>
  <c r="D22" i="3"/>
  <c r="E22" i="3" s="1"/>
  <c r="D24" i="3"/>
  <c r="E24" i="3" s="1"/>
  <c r="D26" i="3"/>
  <c r="E26" i="3" s="1"/>
  <c r="D3" i="3"/>
  <c r="E3" i="3" s="1"/>
  <c r="D5" i="3"/>
  <c r="E5" i="3" s="1"/>
  <c r="D7" i="3"/>
  <c r="E7" i="3" s="1"/>
  <c r="D9" i="3"/>
  <c r="E9" i="3" s="1"/>
  <c r="D11" i="3"/>
  <c r="E11" i="3" s="1"/>
  <c r="D13" i="3"/>
  <c r="E13" i="3" s="1"/>
  <c r="D15" i="3"/>
  <c r="E15" i="3" s="1"/>
  <c r="D17" i="3"/>
  <c r="E17" i="3" s="1"/>
  <c r="D28" i="3"/>
  <c r="E28" i="3" s="1"/>
  <c r="D30" i="3"/>
  <c r="E30" i="3" s="1"/>
  <c r="D32" i="3"/>
  <c r="E32" i="3" s="1"/>
  <c r="D34" i="3"/>
  <c r="E34" i="3" s="1"/>
  <c r="D36" i="3"/>
  <c r="E36" i="3" s="1"/>
  <c r="D38" i="3"/>
  <c r="E38" i="3" s="1"/>
  <c r="D40" i="3"/>
  <c r="E40" i="3" s="1"/>
  <c r="D29" i="3"/>
  <c r="E29" i="3" s="1"/>
  <c r="D31" i="3"/>
  <c r="E31" i="3" s="1"/>
  <c r="D33" i="3"/>
  <c r="E33" i="3" s="1"/>
  <c r="D35" i="3"/>
  <c r="E35" i="3" s="1"/>
  <c r="D37" i="3"/>
  <c r="E37" i="3" s="1"/>
  <c r="D39" i="3"/>
  <c r="E39" i="3" s="1"/>
  <c r="D41" i="3"/>
  <c r="E41" i="3" s="1"/>
  <c r="D43" i="3"/>
  <c r="E43" i="3" s="1"/>
  <c r="D45" i="3"/>
  <c r="E45" i="3" s="1"/>
  <c r="D47" i="3"/>
  <c r="E47" i="3" s="1"/>
  <c r="D49" i="3"/>
  <c r="E49" i="3" s="1"/>
  <c r="D51" i="3"/>
  <c r="E51" i="3" s="1"/>
  <c r="D53" i="3"/>
  <c r="E53" i="3" s="1"/>
  <c r="D55" i="3"/>
  <c r="E55" i="3" s="1"/>
  <c r="D57" i="3"/>
  <c r="E57" i="3" s="1"/>
  <c r="D59" i="3"/>
  <c r="E59" i="3" s="1"/>
  <c r="D60" i="3"/>
  <c r="E60" i="3" s="1"/>
  <c r="D62" i="3"/>
  <c r="E62" i="3" s="1"/>
  <c r="D64" i="3"/>
  <c r="E64" i="3" s="1"/>
  <c r="D66" i="3"/>
  <c r="E66" i="3" s="1"/>
  <c r="D68" i="3"/>
  <c r="E68" i="3" s="1"/>
  <c r="D70" i="3"/>
  <c r="E70" i="3" s="1"/>
  <c r="D72" i="3"/>
  <c r="E72" i="3" s="1"/>
  <c r="D74" i="3"/>
  <c r="E74" i="3" s="1"/>
  <c r="D76" i="3"/>
  <c r="E76" i="3" s="1"/>
  <c r="D78" i="3"/>
  <c r="E78" i="3" s="1"/>
  <c r="D80" i="3"/>
  <c r="E80" i="3" s="1"/>
  <c r="D82" i="3"/>
  <c r="E82" i="3" s="1"/>
  <c r="D84" i="3"/>
  <c r="E84" i="3" s="1"/>
  <c r="D86" i="3"/>
  <c r="E86" i="3" s="1"/>
  <c r="D88" i="3"/>
  <c r="E88" i="3" s="1"/>
  <c r="D90" i="3"/>
  <c r="E90" i="3" s="1"/>
  <c r="D92" i="3"/>
  <c r="E92" i="3" s="1"/>
  <c r="D94" i="3"/>
  <c r="E94" i="3" s="1"/>
  <c r="D96" i="3"/>
  <c r="E96" i="3" s="1"/>
  <c r="D98" i="3"/>
  <c r="E98" i="3" s="1"/>
  <c r="D100" i="3"/>
  <c r="E100" i="3" s="1"/>
  <c r="D102" i="3"/>
  <c r="E102" i="3" s="1"/>
  <c r="D104" i="3"/>
  <c r="E104" i="3" s="1"/>
  <c r="D106" i="3"/>
  <c r="E106" i="3" s="1"/>
  <c r="D108" i="3"/>
  <c r="E108" i="3" s="1"/>
  <c r="G7" i="2" l="1"/>
  <c r="H7" i="2" s="1"/>
  <c r="F15" i="14" s="1"/>
  <c r="E15" i="14"/>
  <c r="G3" i="2"/>
  <c r="H3" i="2" s="1"/>
  <c r="F11" i="14" s="1"/>
  <c r="E11" i="14"/>
  <c r="G10" i="2"/>
  <c r="H10" i="2" s="1"/>
  <c r="F18" i="14" s="1"/>
  <c r="E18" i="14"/>
  <c r="G6" i="2"/>
  <c r="H6" i="2" s="1"/>
  <c r="F14" i="14" s="1"/>
  <c r="E14" i="14"/>
  <c r="G8" i="2"/>
  <c r="H8" i="2" s="1"/>
  <c r="F16" i="14" s="1"/>
  <c r="E16" i="14"/>
  <c r="G4" i="2"/>
  <c r="H4" i="2" s="1"/>
  <c r="F12" i="14" s="1"/>
  <c r="E12" i="14"/>
  <c r="G5" i="2"/>
  <c r="H5" i="2" s="1"/>
  <c r="F13" i="14" s="1"/>
  <c r="E13" i="14"/>
  <c r="A12" i="19"/>
  <c r="D7" i="2"/>
  <c r="B8" i="19"/>
  <c r="D14" i="14"/>
  <c r="I2" i="2"/>
  <c r="J2" i="2" s="1"/>
  <c r="G10" i="14" s="1"/>
  <c r="G2" i="2"/>
  <c r="H2" i="2" s="1"/>
  <c r="E11" i="2"/>
  <c r="F11" i="2" s="1"/>
  <c r="AC10" i="2"/>
  <c r="Y11" i="2"/>
  <c r="AE11" i="2" s="1"/>
  <c r="A12" i="2"/>
  <c r="A19" i="14"/>
  <c r="AA11" i="2"/>
  <c r="AR2" i="2"/>
  <c r="AR3" i="2"/>
  <c r="AR4" i="2"/>
  <c r="AR5" i="2"/>
  <c r="AR6" i="2"/>
  <c r="C15" i="14"/>
  <c r="P5" i="2"/>
  <c r="Q5" i="2" s="1"/>
  <c r="I13" i="14" s="1"/>
  <c r="R5" i="2"/>
  <c r="S5" i="2" s="1"/>
  <c r="J13" i="14" s="1"/>
  <c r="K5" i="2"/>
  <c r="L5" i="2" s="1"/>
  <c r="H13" i="14" s="1"/>
  <c r="R2" i="2"/>
  <c r="S2" i="2" s="1"/>
  <c r="J10" i="14" s="1"/>
  <c r="P2" i="2"/>
  <c r="Q2" i="2" s="1"/>
  <c r="I10" i="14" s="1"/>
  <c r="K2" i="2"/>
  <c r="L2" i="2" s="1"/>
  <c r="H10" i="14" s="1"/>
  <c r="P4" i="2"/>
  <c r="Q4" i="2" s="1"/>
  <c r="I12" i="14" s="1"/>
  <c r="K4" i="2"/>
  <c r="L4" i="2" s="1"/>
  <c r="H12" i="14" s="1"/>
  <c r="R4" i="2"/>
  <c r="S4" i="2" s="1"/>
  <c r="J12" i="14" s="1"/>
  <c r="K3" i="2"/>
  <c r="L3" i="2" s="1"/>
  <c r="H11" i="14" s="1"/>
  <c r="P3" i="2"/>
  <c r="Q3" i="2" s="1"/>
  <c r="I11" i="14" s="1"/>
  <c r="R3" i="2"/>
  <c r="S3" i="2" s="1"/>
  <c r="J11" i="14" s="1"/>
  <c r="R9" i="2"/>
  <c r="S9" i="2" s="1"/>
  <c r="J17" i="14" s="1"/>
  <c r="K9" i="2"/>
  <c r="L9" i="2" s="1"/>
  <c r="H17" i="14" s="1"/>
  <c r="P9" i="2"/>
  <c r="Q9" i="2" s="1"/>
  <c r="I17" i="14" s="1"/>
  <c r="R6" i="2"/>
  <c r="S6" i="2" s="1"/>
  <c r="J14" i="14" s="1"/>
  <c r="P6" i="2"/>
  <c r="Q6" i="2" s="1"/>
  <c r="I14" i="14" s="1"/>
  <c r="K6" i="2"/>
  <c r="L6" i="2" s="1"/>
  <c r="H14" i="14" s="1"/>
  <c r="K8" i="2"/>
  <c r="L8" i="2" s="1"/>
  <c r="H16" i="14" s="1"/>
  <c r="R8" i="2"/>
  <c r="S8" i="2" s="1"/>
  <c r="J16" i="14" s="1"/>
  <c r="P8" i="2"/>
  <c r="Q8" i="2" s="1"/>
  <c r="I16" i="14" s="1"/>
  <c r="P7" i="2"/>
  <c r="Q7" i="2" s="1"/>
  <c r="I15" i="14" s="1"/>
  <c r="R7" i="2"/>
  <c r="S7" i="2" s="1"/>
  <c r="J15" i="14" s="1"/>
  <c r="K7" i="2"/>
  <c r="L7" i="2" s="1"/>
  <c r="H15" i="14" s="1"/>
  <c r="I4" i="2"/>
  <c r="J4" i="2" s="1"/>
  <c r="G12" i="14" s="1"/>
  <c r="I3" i="2"/>
  <c r="J3" i="2" s="1"/>
  <c r="G11" i="14" s="1"/>
  <c r="I9" i="2"/>
  <c r="I6" i="2"/>
  <c r="J6" i="2" s="1"/>
  <c r="G14" i="14" s="1"/>
  <c r="I8" i="2"/>
  <c r="J8" i="2" s="1"/>
  <c r="G16" i="14" s="1"/>
  <c r="I7" i="2"/>
  <c r="J7" i="2" s="1"/>
  <c r="G15" i="14" s="1"/>
  <c r="I5" i="2"/>
  <c r="J5" i="2" s="1"/>
  <c r="G13" i="14" s="1"/>
  <c r="B18" i="14"/>
  <c r="AG10" i="2"/>
  <c r="B11" i="2"/>
  <c r="M11" i="2" s="1"/>
  <c r="AI10" i="2"/>
  <c r="R3" i="3"/>
  <c r="C8" i="2"/>
  <c r="B9" i="19" s="1"/>
  <c r="P3" i="3"/>
  <c r="Q3" i="3"/>
  <c r="W4" i="2"/>
  <c r="J4" i="3"/>
  <c r="N4" i="3"/>
  <c r="K4" i="3"/>
  <c r="Q4" i="3" s="1"/>
  <c r="A5" i="3"/>
  <c r="M4" i="3"/>
  <c r="I4" i="3"/>
  <c r="G11" i="2" l="1"/>
  <c r="H11" i="2" s="1"/>
  <c r="F19" i="14" s="1"/>
  <c r="E19" i="14"/>
  <c r="X2" i="2"/>
  <c r="F10" i="14"/>
  <c r="X3" i="2"/>
  <c r="A13" i="19"/>
  <c r="D8" i="2"/>
  <c r="D15" i="14"/>
  <c r="C16" i="14"/>
  <c r="D16" i="14" s="1"/>
  <c r="A20" i="14"/>
  <c r="A13" i="2"/>
  <c r="AA12" i="2"/>
  <c r="AC11" i="2"/>
  <c r="Y12" i="2"/>
  <c r="AE12" i="2" s="1"/>
  <c r="E12" i="2"/>
  <c r="F12" i="2" s="1"/>
  <c r="AB2" i="2"/>
  <c r="Z2" i="2"/>
  <c r="Z3" i="2"/>
  <c r="R10" i="2"/>
  <c r="S10" i="2" s="1"/>
  <c r="J18" i="14" s="1"/>
  <c r="P10" i="2"/>
  <c r="Q10" i="2" s="1"/>
  <c r="I18" i="14" s="1"/>
  <c r="K10" i="2"/>
  <c r="L10" i="2" s="1"/>
  <c r="H18" i="14" s="1"/>
  <c r="Z7" i="2"/>
  <c r="Z6" i="2"/>
  <c r="Z8" i="2"/>
  <c r="Z4" i="2"/>
  <c r="J9" i="2"/>
  <c r="G17" i="14" s="1"/>
  <c r="Z5" i="2"/>
  <c r="I10" i="2"/>
  <c r="AJ3" i="2"/>
  <c r="B19" i="14"/>
  <c r="AG11" i="2"/>
  <c r="AI11" i="2"/>
  <c r="B12" i="2"/>
  <c r="M12" i="2" s="1"/>
  <c r="AJ2" i="2"/>
  <c r="AH2" i="2"/>
  <c r="P4" i="3"/>
  <c r="C9" i="2"/>
  <c r="B10" i="19" s="1"/>
  <c r="R4" i="3"/>
  <c r="W5" i="2"/>
  <c r="K5" i="3"/>
  <c r="L5" i="3"/>
  <c r="A6" i="3"/>
  <c r="M5" i="3"/>
  <c r="I5" i="3"/>
  <c r="N5" i="3"/>
  <c r="J5" i="3"/>
  <c r="G12" i="2" l="1"/>
  <c r="H12" i="2" s="1"/>
  <c r="F20" i="14" s="1"/>
  <c r="E20" i="14"/>
  <c r="A14" i="19"/>
  <c r="D9" i="2"/>
  <c r="C17" i="14"/>
  <c r="A21" i="14"/>
  <c r="E13" i="2"/>
  <c r="F13" i="2" s="1"/>
  <c r="AC12" i="2"/>
  <c r="A14" i="2"/>
  <c r="Y13" i="2"/>
  <c r="AC13" i="2" s="1"/>
  <c r="AA13" i="2"/>
  <c r="K11" i="2"/>
  <c r="L11" i="2" s="1"/>
  <c r="H19" i="14" s="1"/>
  <c r="P11" i="2"/>
  <c r="Q11" i="2" s="1"/>
  <c r="I19" i="14" s="1"/>
  <c r="R11" i="2"/>
  <c r="S11" i="2" s="1"/>
  <c r="J19" i="14" s="1"/>
  <c r="Z9" i="2"/>
  <c r="J10" i="2"/>
  <c r="G18" i="14" s="1"/>
  <c r="I11" i="2"/>
  <c r="AH3" i="2"/>
  <c r="AN3" i="2" s="1"/>
  <c r="E4" i="19" s="1"/>
  <c r="AH4" i="2"/>
  <c r="B20" i="14"/>
  <c r="AG12" i="2"/>
  <c r="B13" i="2"/>
  <c r="M13" i="2" s="1"/>
  <c r="AI12" i="2"/>
  <c r="AN2" i="2"/>
  <c r="E3" i="19" s="1"/>
  <c r="AB3" i="2"/>
  <c r="R5" i="3"/>
  <c r="Q5" i="3"/>
  <c r="C10" i="2"/>
  <c r="B11" i="19" s="1"/>
  <c r="P5" i="3"/>
  <c r="X4" i="2"/>
  <c r="W6" i="2"/>
  <c r="K6" i="3"/>
  <c r="L6" i="3"/>
  <c r="A7" i="3"/>
  <c r="M6" i="3"/>
  <c r="I6" i="3"/>
  <c r="N6" i="3"/>
  <c r="J6" i="3"/>
  <c r="G13" i="2" l="1"/>
  <c r="H13" i="2" s="1"/>
  <c r="F21" i="14" s="1"/>
  <c r="E21" i="14"/>
  <c r="A15" i="19"/>
  <c r="D10" i="2"/>
  <c r="D17" i="14"/>
  <c r="C18" i="14"/>
  <c r="A22" i="14"/>
  <c r="AA14" i="2"/>
  <c r="AE13" i="2"/>
  <c r="Y14" i="2"/>
  <c r="AE14" i="2" s="1"/>
  <c r="E14" i="2"/>
  <c r="F14" i="2" s="1"/>
  <c r="A15" i="2"/>
  <c r="P12" i="2"/>
  <c r="Q12" i="2" s="1"/>
  <c r="I20" i="14" s="1"/>
  <c r="K12" i="2"/>
  <c r="L12" i="2" s="1"/>
  <c r="H20" i="14" s="1"/>
  <c r="R12" i="2"/>
  <c r="S12" i="2" s="1"/>
  <c r="J20" i="14" s="1"/>
  <c r="J11" i="2"/>
  <c r="G19" i="14" s="1"/>
  <c r="Z10" i="2"/>
  <c r="AJ4" i="2"/>
  <c r="AN4" i="2" s="1"/>
  <c r="E5" i="19" s="1"/>
  <c r="I12" i="2"/>
  <c r="AI13" i="2"/>
  <c r="B14" i="2"/>
  <c r="M14" i="2" s="1"/>
  <c r="AG13" i="2"/>
  <c r="B21" i="14"/>
  <c r="AB4" i="2"/>
  <c r="Q6" i="3"/>
  <c r="P6" i="3"/>
  <c r="C11" i="2"/>
  <c r="R6" i="3"/>
  <c r="X5" i="2"/>
  <c r="W7" i="2"/>
  <c r="K7" i="3"/>
  <c r="L7" i="3"/>
  <c r="A8" i="3"/>
  <c r="M7" i="3"/>
  <c r="I7" i="3"/>
  <c r="N7" i="3"/>
  <c r="J7" i="3"/>
  <c r="G14" i="2" l="1"/>
  <c r="H14" i="2" s="1"/>
  <c r="F22" i="14" s="1"/>
  <c r="E22" i="14"/>
  <c r="A16" i="19"/>
  <c r="D11" i="2"/>
  <c r="B12" i="19"/>
  <c r="D18" i="14"/>
  <c r="C19" i="14"/>
  <c r="D19" i="14" s="1"/>
  <c r="AC14" i="2"/>
  <c r="A23" i="14"/>
  <c r="A16" i="2"/>
  <c r="AA15" i="2"/>
  <c r="Y15" i="2"/>
  <c r="AC15" i="2" s="1"/>
  <c r="E15" i="2"/>
  <c r="F15" i="2" s="1"/>
  <c r="P13" i="2"/>
  <c r="Q13" i="2" s="1"/>
  <c r="I21" i="14" s="1"/>
  <c r="K13" i="2"/>
  <c r="L13" i="2" s="1"/>
  <c r="H21" i="14" s="1"/>
  <c r="R13" i="2"/>
  <c r="S13" i="2" s="1"/>
  <c r="J21" i="14" s="1"/>
  <c r="Z11" i="2"/>
  <c r="J12" i="2"/>
  <c r="G20" i="14" s="1"/>
  <c r="AJ5" i="2"/>
  <c r="I13" i="2"/>
  <c r="AH5" i="2"/>
  <c r="AI14" i="2"/>
  <c r="AG14" i="2"/>
  <c r="B15" i="2"/>
  <c r="M15" i="2" s="1"/>
  <c r="B22" i="14"/>
  <c r="AB5" i="2"/>
  <c r="P7" i="3"/>
  <c r="Q7" i="3"/>
  <c r="C12" i="2"/>
  <c r="B13" i="19" s="1"/>
  <c r="R7" i="3"/>
  <c r="X6" i="2"/>
  <c r="W8" i="2"/>
  <c r="K8" i="3"/>
  <c r="L8" i="3"/>
  <c r="A9" i="3"/>
  <c r="M8" i="3"/>
  <c r="I8" i="3"/>
  <c r="N8" i="3"/>
  <c r="J8" i="3"/>
  <c r="G15" i="2" l="1"/>
  <c r="H15" i="2" s="1"/>
  <c r="F23" i="14" s="1"/>
  <c r="E23" i="14"/>
  <c r="A17" i="19"/>
  <c r="D12" i="2"/>
  <c r="C20" i="14"/>
  <c r="AA16" i="2"/>
  <c r="A17" i="2"/>
  <c r="Y16" i="2"/>
  <c r="AE16" i="2" s="1"/>
  <c r="A24" i="14"/>
  <c r="AE15" i="2"/>
  <c r="E16" i="2"/>
  <c r="F16" i="2" s="1"/>
  <c r="R14" i="2"/>
  <c r="S14" i="2" s="1"/>
  <c r="J22" i="14" s="1"/>
  <c r="P14" i="2"/>
  <c r="Q14" i="2" s="1"/>
  <c r="I22" i="14" s="1"/>
  <c r="K14" i="2"/>
  <c r="L14" i="2" s="1"/>
  <c r="H22" i="14" s="1"/>
  <c r="AN5" i="2"/>
  <c r="E6" i="19" s="1"/>
  <c r="J13" i="2"/>
  <c r="G21" i="14" s="1"/>
  <c r="Z12" i="2"/>
  <c r="I14" i="2"/>
  <c r="AH6" i="2"/>
  <c r="AJ6" i="2"/>
  <c r="AJ7" i="2"/>
  <c r="AG15" i="2"/>
  <c r="B16" i="2"/>
  <c r="M16" i="2" s="1"/>
  <c r="AI15" i="2"/>
  <c r="B23" i="14"/>
  <c r="AB6" i="2"/>
  <c r="R8" i="3"/>
  <c r="Q8" i="3"/>
  <c r="C13" i="2"/>
  <c r="B14" i="19" s="1"/>
  <c r="P8" i="3"/>
  <c r="X7" i="2"/>
  <c r="W9" i="2"/>
  <c r="K9" i="3"/>
  <c r="L9" i="3"/>
  <c r="A10" i="3"/>
  <c r="M9" i="3"/>
  <c r="I9" i="3"/>
  <c r="N9" i="3"/>
  <c r="J9" i="3"/>
  <c r="G16" i="2" l="1"/>
  <c r="H16" i="2" s="1"/>
  <c r="F24" i="14" s="1"/>
  <c r="E24" i="14"/>
  <c r="A18" i="19"/>
  <c r="D20" i="14"/>
  <c r="D13" i="2"/>
  <c r="C21" i="14"/>
  <c r="D21" i="14" s="1"/>
  <c r="AA17" i="2"/>
  <c r="A25" i="14"/>
  <c r="A18" i="2"/>
  <c r="Y17" i="2"/>
  <c r="AE17" i="2" s="1"/>
  <c r="E17" i="2"/>
  <c r="F17" i="2" s="1"/>
  <c r="AC16" i="2"/>
  <c r="Z13" i="2"/>
  <c r="R15" i="2"/>
  <c r="S15" i="2" s="1"/>
  <c r="J23" i="14" s="1"/>
  <c r="K15" i="2"/>
  <c r="L15" i="2" s="1"/>
  <c r="H23" i="14" s="1"/>
  <c r="P15" i="2"/>
  <c r="Q15" i="2" s="1"/>
  <c r="I23" i="14" s="1"/>
  <c r="J14" i="2"/>
  <c r="G22" i="14" s="1"/>
  <c r="AH7" i="2"/>
  <c r="AN7" i="2" s="1"/>
  <c r="E8" i="19" s="1"/>
  <c r="I15" i="2"/>
  <c r="AN6" i="2"/>
  <c r="E7" i="19" s="1"/>
  <c r="AG16" i="2"/>
  <c r="AI16" i="2"/>
  <c r="B24" i="14"/>
  <c r="B17" i="2"/>
  <c r="M17" i="2" s="1"/>
  <c r="AB7" i="2"/>
  <c r="P9" i="3"/>
  <c r="R9" i="3"/>
  <c r="Q9" i="3"/>
  <c r="C14" i="2"/>
  <c r="AH8" i="2"/>
  <c r="X8" i="2"/>
  <c r="W10" i="2"/>
  <c r="K10" i="3"/>
  <c r="L10" i="3"/>
  <c r="A11" i="3"/>
  <c r="M10" i="3"/>
  <c r="I10" i="3"/>
  <c r="N10" i="3"/>
  <c r="J10" i="3"/>
  <c r="G17" i="2" l="1"/>
  <c r="H17" i="2" s="1"/>
  <c r="F25" i="14" s="1"/>
  <c r="E25" i="14"/>
  <c r="A19" i="19"/>
  <c r="D14" i="2"/>
  <c r="B15" i="19"/>
  <c r="C22" i="14"/>
  <c r="D22" i="14" s="1"/>
  <c r="AC17" i="2"/>
  <c r="E18" i="2"/>
  <c r="F18" i="2" s="1"/>
  <c r="AA18" i="2"/>
  <c r="A19" i="2"/>
  <c r="A26" i="14"/>
  <c r="Y18" i="2"/>
  <c r="AE18" i="2" s="1"/>
  <c r="B25" i="14"/>
  <c r="Z14" i="2"/>
  <c r="K16" i="2"/>
  <c r="L16" i="2" s="1"/>
  <c r="H24" i="14" s="1"/>
  <c r="P16" i="2"/>
  <c r="Q16" i="2" s="1"/>
  <c r="I24" i="14" s="1"/>
  <c r="R16" i="2"/>
  <c r="S16" i="2" s="1"/>
  <c r="J24" i="14" s="1"/>
  <c r="J15" i="2"/>
  <c r="G23" i="14" s="1"/>
  <c r="I16" i="2"/>
  <c r="AJ8" i="2"/>
  <c r="AN8" i="2" s="1"/>
  <c r="E9" i="19" s="1"/>
  <c r="AJ9" i="2"/>
  <c r="AI17" i="2"/>
  <c r="AG17" i="2"/>
  <c r="B18" i="2"/>
  <c r="M18" i="2" s="1"/>
  <c r="AB8" i="2"/>
  <c r="R10" i="3"/>
  <c r="Q10" i="3"/>
  <c r="C15" i="2"/>
  <c r="P10" i="3"/>
  <c r="X9" i="2"/>
  <c r="W11" i="2"/>
  <c r="K11" i="3"/>
  <c r="L11" i="3"/>
  <c r="A12" i="3"/>
  <c r="M11" i="3"/>
  <c r="I11" i="3"/>
  <c r="N11" i="3"/>
  <c r="J11" i="3"/>
  <c r="G18" i="2" l="1"/>
  <c r="H18" i="2" s="1"/>
  <c r="F26" i="14" s="1"/>
  <c r="E26" i="14"/>
  <c r="A20" i="19"/>
  <c r="D15" i="2"/>
  <c r="B16" i="19"/>
  <c r="C23" i="14"/>
  <c r="D23" i="14" s="1"/>
  <c r="Y19" i="2"/>
  <c r="AC19" i="2" s="1"/>
  <c r="A20" i="2"/>
  <c r="AA19" i="2"/>
  <c r="AC18" i="2"/>
  <c r="A27" i="14"/>
  <c r="E19" i="2"/>
  <c r="F19" i="2" s="1"/>
  <c r="Z15" i="2"/>
  <c r="P17" i="2"/>
  <c r="Q17" i="2" s="1"/>
  <c r="I25" i="14" s="1"/>
  <c r="K17" i="2"/>
  <c r="L17" i="2" s="1"/>
  <c r="H25" i="14" s="1"/>
  <c r="R17" i="2"/>
  <c r="S17" i="2" s="1"/>
  <c r="J25" i="14" s="1"/>
  <c r="J16" i="2"/>
  <c r="G24" i="14" s="1"/>
  <c r="I17" i="2"/>
  <c r="AH9" i="2"/>
  <c r="AN9" i="2" s="1"/>
  <c r="E10" i="19" s="1"/>
  <c r="B19" i="2"/>
  <c r="M19" i="2" s="1"/>
  <c r="AI18" i="2"/>
  <c r="AG18" i="2"/>
  <c r="B26" i="14"/>
  <c r="AB9" i="2"/>
  <c r="P11" i="3"/>
  <c r="R11" i="3"/>
  <c r="Q11" i="3"/>
  <c r="C16" i="2"/>
  <c r="X10" i="2"/>
  <c r="W12" i="2"/>
  <c r="K12" i="3"/>
  <c r="L12" i="3"/>
  <c r="A13" i="3"/>
  <c r="M12" i="3"/>
  <c r="I12" i="3"/>
  <c r="N12" i="3"/>
  <c r="J12" i="3"/>
  <c r="G19" i="2" l="1"/>
  <c r="H19" i="2" s="1"/>
  <c r="F27" i="14" s="1"/>
  <c r="E27" i="14"/>
  <c r="A21" i="19"/>
  <c r="D16" i="2"/>
  <c r="B17" i="19"/>
  <c r="C24" i="14"/>
  <c r="D24" i="14" s="1"/>
  <c r="AE19" i="2"/>
  <c r="AA20" i="2"/>
  <c r="Y20" i="2"/>
  <c r="AC20" i="2" s="1"/>
  <c r="A28" i="14"/>
  <c r="E20" i="2"/>
  <c r="F20" i="2" s="1"/>
  <c r="A21" i="2"/>
  <c r="Z16" i="2"/>
  <c r="P18" i="2"/>
  <c r="Q18" i="2" s="1"/>
  <c r="I26" i="14" s="1"/>
  <c r="K18" i="2"/>
  <c r="L18" i="2" s="1"/>
  <c r="H26" i="14" s="1"/>
  <c r="R18" i="2"/>
  <c r="S18" i="2" s="1"/>
  <c r="J26" i="14" s="1"/>
  <c r="AJ10" i="2"/>
  <c r="J17" i="2"/>
  <c r="G25" i="14" s="1"/>
  <c r="I18" i="2"/>
  <c r="AH10" i="2"/>
  <c r="AH11" i="2"/>
  <c r="AJ11" i="2"/>
  <c r="B20" i="2"/>
  <c r="M20" i="2" s="1"/>
  <c r="AI19" i="2"/>
  <c r="AG19" i="2"/>
  <c r="B27" i="14"/>
  <c r="AB10" i="2"/>
  <c r="P12" i="3"/>
  <c r="R12" i="3"/>
  <c r="Q12" i="3"/>
  <c r="C17" i="2"/>
  <c r="B18" i="19" s="1"/>
  <c r="X11" i="2"/>
  <c r="W13" i="2"/>
  <c r="K13" i="3"/>
  <c r="L13" i="3"/>
  <c r="A14" i="3"/>
  <c r="M13" i="3"/>
  <c r="I13" i="3"/>
  <c r="N13" i="3"/>
  <c r="J13" i="3"/>
  <c r="G20" i="2" l="1"/>
  <c r="H20" i="2" s="1"/>
  <c r="F28" i="14" s="1"/>
  <c r="E28" i="14"/>
  <c r="A22" i="19"/>
  <c r="D17" i="2"/>
  <c r="C25" i="14"/>
  <c r="A29" i="14"/>
  <c r="E21" i="2"/>
  <c r="F21" i="2" s="1"/>
  <c r="AE20" i="2"/>
  <c r="A22" i="2"/>
  <c r="Y21" i="2"/>
  <c r="AC21" i="2" s="1"/>
  <c r="AA21" i="2"/>
  <c r="Z17" i="2"/>
  <c r="K19" i="2"/>
  <c r="L19" i="2" s="1"/>
  <c r="H27" i="14" s="1"/>
  <c r="P19" i="2"/>
  <c r="Q19" i="2" s="1"/>
  <c r="I27" i="14" s="1"/>
  <c r="R19" i="2"/>
  <c r="S19" i="2" s="1"/>
  <c r="J27" i="14" s="1"/>
  <c r="AN10" i="2"/>
  <c r="E11" i="19" s="1"/>
  <c r="J18" i="2"/>
  <c r="G26" i="14" s="1"/>
  <c r="I19" i="2"/>
  <c r="AJ12" i="2"/>
  <c r="AI20" i="2"/>
  <c r="AG20" i="2"/>
  <c r="B21" i="2"/>
  <c r="M21" i="2" s="1"/>
  <c r="B28" i="14"/>
  <c r="AB11" i="2"/>
  <c r="R13" i="3"/>
  <c r="Q13" i="3"/>
  <c r="P13" i="3"/>
  <c r="C18" i="2"/>
  <c r="B19" i="19" s="1"/>
  <c r="AN11" i="2"/>
  <c r="E12" i="19" s="1"/>
  <c r="X12" i="2"/>
  <c r="W14" i="2"/>
  <c r="K14" i="3"/>
  <c r="L14" i="3"/>
  <c r="A15" i="3"/>
  <c r="M14" i="3"/>
  <c r="I14" i="3"/>
  <c r="N14" i="3"/>
  <c r="J14" i="3"/>
  <c r="G21" i="2" l="1"/>
  <c r="H21" i="2" s="1"/>
  <c r="F29" i="14" s="1"/>
  <c r="E29" i="14"/>
  <c r="A23" i="19"/>
  <c r="D18" i="2"/>
  <c r="D25" i="14"/>
  <c r="C26" i="14"/>
  <c r="E22" i="2"/>
  <c r="F22" i="2" s="1"/>
  <c r="AE21" i="2"/>
  <c r="AA22" i="2"/>
  <c r="A23" i="2"/>
  <c r="Y22" i="2"/>
  <c r="AE22" i="2" s="1"/>
  <c r="A30" i="14"/>
  <c r="K20" i="2"/>
  <c r="L20" i="2" s="1"/>
  <c r="H28" i="14" s="1"/>
  <c r="P20" i="2"/>
  <c r="Q20" i="2" s="1"/>
  <c r="I28" i="14" s="1"/>
  <c r="R20" i="2"/>
  <c r="S20" i="2" s="1"/>
  <c r="J28" i="14" s="1"/>
  <c r="Z18" i="2"/>
  <c r="AH12" i="2"/>
  <c r="AN12" i="2" s="1"/>
  <c r="E13" i="19" s="1"/>
  <c r="J19" i="2"/>
  <c r="G27" i="14" s="1"/>
  <c r="I20" i="2"/>
  <c r="AG21" i="2"/>
  <c r="AI21" i="2"/>
  <c r="B22" i="2"/>
  <c r="M22" i="2" s="1"/>
  <c r="B29" i="14"/>
  <c r="P14" i="3"/>
  <c r="AB12" i="2"/>
  <c r="R14" i="3"/>
  <c r="Q14" i="3"/>
  <c r="C19" i="2"/>
  <c r="B20" i="19" s="1"/>
  <c r="X13" i="2"/>
  <c r="W15" i="2"/>
  <c r="K15" i="3"/>
  <c r="L15" i="3"/>
  <c r="A16" i="3"/>
  <c r="M15" i="3"/>
  <c r="I15" i="3"/>
  <c r="N15" i="3"/>
  <c r="J15" i="3"/>
  <c r="G22" i="2" l="1"/>
  <c r="H22" i="2" s="1"/>
  <c r="F30" i="14" s="1"/>
  <c r="E30" i="14"/>
  <c r="A24" i="19"/>
  <c r="D26" i="14"/>
  <c r="D19" i="2"/>
  <c r="C27" i="14"/>
  <c r="D27" i="14" s="1"/>
  <c r="AC22" i="2"/>
  <c r="A24" i="2"/>
  <c r="AA23" i="2"/>
  <c r="A31" i="14"/>
  <c r="Y23" i="2"/>
  <c r="AE23" i="2" s="1"/>
  <c r="E23" i="2"/>
  <c r="F23" i="2" s="1"/>
  <c r="Z19" i="2"/>
  <c r="R21" i="2"/>
  <c r="S21" i="2" s="1"/>
  <c r="J29" i="14" s="1"/>
  <c r="P21" i="2"/>
  <c r="Q21" i="2" s="1"/>
  <c r="I29" i="14" s="1"/>
  <c r="K21" i="2"/>
  <c r="L21" i="2" s="1"/>
  <c r="H29" i="14" s="1"/>
  <c r="J20" i="2"/>
  <c r="G28" i="14" s="1"/>
  <c r="I21" i="2"/>
  <c r="AH13" i="2"/>
  <c r="AJ13" i="2"/>
  <c r="AH14" i="2"/>
  <c r="B30" i="14"/>
  <c r="AG22" i="2"/>
  <c r="B23" i="2"/>
  <c r="M23" i="2" s="1"/>
  <c r="AI22" i="2"/>
  <c r="AB13" i="2"/>
  <c r="R15" i="3"/>
  <c r="Q15" i="3"/>
  <c r="P15" i="3"/>
  <c r="C20" i="2"/>
  <c r="B21" i="19" s="1"/>
  <c r="X14" i="2"/>
  <c r="W16" i="2"/>
  <c r="K16" i="3"/>
  <c r="L16" i="3"/>
  <c r="A17" i="3"/>
  <c r="M16" i="3"/>
  <c r="I16" i="3"/>
  <c r="N16" i="3"/>
  <c r="J16" i="3"/>
  <c r="G23" i="2" l="1"/>
  <c r="H23" i="2" s="1"/>
  <c r="F31" i="14" s="1"/>
  <c r="E31" i="14"/>
  <c r="A25" i="19"/>
  <c r="D20" i="2"/>
  <c r="C28" i="14"/>
  <c r="D28" i="14" s="1"/>
  <c r="AA24" i="2"/>
  <c r="AC23" i="2"/>
  <c r="E24" i="2"/>
  <c r="F24" i="2" s="1"/>
  <c r="A25" i="2"/>
  <c r="Y24" i="2"/>
  <c r="AE24" i="2" s="1"/>
  <c r="A32" i="14"/>
  <c r="R22" i="2"/>
  <c r="S22" i="2" s="1"/>
  <c r="J30" i="14" s="1"/>
  <c r="P22" i="2"/>
  <c r="Q22" i="2" s="1"/>
  <c r="I30" i="14" s="1"/>
  <c r="K22" i="2"/>
  <c r="L22" i="2" s="1"/>
  <c r="H30" i="14" s="1"/>
  <c r="Z20" i="2"/>
  <c r="J21" i="2"/>
  <c r="G29" i="14" s="1"/>
  <c r="I22" i="2"/>
  <c r="AJ14" i="2"/>
  <c r="AN14" i="2" s="1"/>
  <c r="E15" i="19" s="1"/>
  <c r="AN13" i="2"/>
  <c r="E14" i="19" s="1"/>
  <c r="AH15" i="2"/>
  <c r="AI23" i="2"/>
  <c r="B24" i="2"/>
  <c r="M24" i="2" s="1"/>
  <c r="AG23" i="2"/>
  <c r="B31" i="14"/>
  <c r="AB14" i="2"/>
  <c r="R16" i="3"/>
  <c r="P16" i="3"/>
  <c r="Q16" i="3"/>
  <c r="C21" i="2"/>
  <c r="X15" i="2"/>
  <c r="W17" i="2"/>
  <c r="K17" i="3"/>
  <c r="L17" i="3"/>
  <c r="A18" i="3"/>
  <c r="M17" i="3"/>
  <c r="I17" i="3"/>
  <c r="N17" i="3"/>
  <c r="J17" i="3"/>
  <c r="G24" i="2" l="1"/>
  <c r="H24" i="2" s="1"/>
  <c r="F32" i="14" s="1"/>
  <c r="E32" i="14"/>
  <c r="A26" i="19"/>
  <c r="D21" i="2"/>
  <c r="B22" i="19"/>
  <c r="C29" i="14"/>
  <c r="E25" i="2"/>
  <c r="F25" i="2" s="1"/>
  <c r="AC24" i="2"/>
  <c r="Y25" i="2"/>
  <c r="AC25" i="2" s="1"/>
  <c r="AA25" i="2"/>
  <c r="A26" i="2"/>
  <c r="A33" i="14"/>
  <c r="Z21" i="2"/>
  <c r="P23" i="2"/>
  <c r="Q23" i="2" s="1"/>
  <c r="I31" i="14" s="1"/>
  <c r="K23" i="2"/>
  <c r="L23" i="2" s="1"/>
  <c r="H31" i="14" s="1"/>
  <c r="R23" i="2"/>
  <c r="S23" i="2" s="1"/>
  <c r="J31" i="14" s="1"/>
  <c r="J22" i="2"/>
  <c r="G30" i="14" s="1"/>
  <c r="I23" i="2"/>
  <c r="AJ15" i="2"/>
  <c r="AN15" i="2" s="1"/>
  <c r="E16" i="19" s="1"/>
  <c r="B25" i="2"/>
  <c r="M25" i="2" s="1"/>
  <c r="AI24" i="2"/>
  <c r="AG24" i="2"/>
  <c r="B32" i="14"/>
  <c r="AB15" i="2"/>
  <c r="C22" i="2"/>
  <c r="P17" i="3"/>
  <c r="R17" i="3"/>
  <c r="Q17" i="3"/>
  <c r="AH16" i="2"/>
  <c r="X16" i="2"/>
  <c r="W18" i="2"/>
  <c r="K18" i="3"/>
  <c r="L18" i="3"/>
  <c r="A19" i="3"/>
  <c r="M18" i="3"/>
  <c r="I18" i="3"/>
  <c r="N18" i="3"/>
  <c r="J18" i="3"/>
  <c r="G25" i="2" l="1"/>
  <c r="H25" i="2" s="1"/>
  <c r="F33" i="14" s="1"/>
  <c r="E33" i="14"/>
  <c r="A27" i="19"/>
  <c r="D22" i="2"/>
  <c r="B23" i="19"/>
  <c r="D29" i="14"/>
  <c r="C30" i="14"/>
  <c r="D30" i="14" s="1"/>
  <c r="A34" i="14"/>
  <c r="AE25" i="2"/>
  <c r="E26" i="2"/>
  <c r="F26" i="2" s="1"/>
  <c r="Y26" i="2"/>
  <c r="AC26" i="2" s="1"/>
  <c r="A27" i="2"/>
  <c r="AA26" i="2"/>
  <c r="R24" i="2"/>
  <c r="S24" i="2" s="1"/>
  <c r="J32" i="14" s="1"/>
  <c r="K24" i="2"/>
  <c r="L24" i="2" s="1"/>
  <c r="H32" i="14" s="1"/>
  <c r="P24" i="2"/>
  <c r="Q24" i="2" s="1"/>
  <c r="I32" i="14" s="1"/>
  <c r="J23" i="2"/>
  <c r="G31" i="14" s="1"/>
  <c r="Z22" i="2"/>
  <c r="I24" i="2"/>
  <c r="AJ16" i="2"/>
  <c r="AN16" i="2" s="1"/>
  <c r="E17" i="19" s="1"/>
  <c r="AH17" i="2"/>
  <c r="AG25" i="2"/>
  <c r="B26" i="2"/>
  <c r="M26" i="2" s="1"/>
  <c r="B33" i="14"/>
  <c r="AI25" i="2"/>
  <c r="AB16" i="2"/>
  <c r="C23" i="2"/>
  <c r="B24" i="19" s="1"/>
  <c r="P18" i="3"/>
  <c r="R18" i="3"/>
  <c r="Q18" i="3"/>
  <c r="X17" i="2"/>
  <c r="W19" i="2"/>
  <c r="K19" i="3"/>
  <c r="L19" i="3"/>
  <c r="A20" i="3"/>
  <c r="M19" i="3"/>
  <c r="I19" i="3"/>
  <c r="N19" i="3"/>
  <c r="J19" i="3"/>
  <c r="G26" i="2" l="1"/>
  <c r="H26" i="2" s="1"/>
  <c r="F34" i="14" s="1"/>
  <c r="E34" i="14"/>
  <c r="A28" i="19"/>
  <c r="D23" i="2"/>
  <c r="C31" i="14"/>
  <c r="Y27" i="2"/>
  <c r="AC27" i="2" s="1"/>
  <c r="E27" i="2"/>
  <c r="F27" i="2" s="1"/>
  <c r="AE26" i="2"/>
  <c r="A28" i="2"/>
  <c r="AA27" i="2"/>
  <c r="A35" i="14"/>
  <c r="B34" i="14"/>
  <c r="Z23" i="2"/>
  <c r="P25" i="2"/>
  <c r="Q25" i="2" s="1"/>
  <c r="I33" i="14" s="1"/>
  <c r="R25" i="2"/>
  <c r="S25" i="2" s="1"/>
  <c r="J33" i="14" s="1"/>
  <c r="K25" i="2"/>
  <c r="L25" i="2" s="1"/>
  <c r="H33" i="14" s="1"/>
  <c r="J24" i="2"/>
  <c r="G32" i="14" s="1"/>
  <c r="I25" i="2"/>
  <c r="AH18" i="2"/>
  <c r="AG26" i="2"/>
  <c r="B27" i="2"/>
  <c r="M27" i="2" s="1"/>
  <c r="AI26" i="2"/>
  <c r="AB17" i="2"/>
  <c r="AJ17" i="2"/>
  <c r="C24" i="2"/>
  <c r="B25" i="19" s="1"/>
  <c r="P19" i="3"/>
  <c r="R19" i="3"/>
  <c r="Q19" i="3"/>
  <c r="X18" i="2"/>
  <c r="W20" i="2"/>
  <c r="K20" i="3"/>
  <c r="L20" i="3"/>
  <c r="A21" i="3"/>
  <c r="M20" i="3"/>
  <c r="I20" i="3"/>
  <c r="J20" i="3"/>
  <c r="N20" i="3"/>
  <c r="G27" i="2" l="1"/>
  <c r="H27" i="2" s="1"/>
  <c r="F35" i="14" s="1"/>
  <c r="E35" i="14"/>
  <c r="A29" i="19"/>
  <c r="D24" i="2"/>
  <c r="D31" i="14"/>
  <c r="C32" i="14"/>
  <c r="AE27" i="2"/>
  <c r="Y28" i="2"/>
  <c r="AE28" i="2" s="1"/>
  <c r="AA28" i="2"/>
  <c r="A36" i="14"/>
  <c r="A29" i="2"/>
  <c r="E28" i="2"/>
  <c r="F28" i="2" s="1"/>
  <c r="Z24" i="2"/>
  <c r="R26" i="2"/>
  <c r="S26" i="2" s="1"/>
  <c r="J34" i="14" s="1"/>
  <c r="P26" i="2"/>
  <c r="Q26" i="2" s="1"/>
  <c r="I34" i="14" s="1"/>
  <c r="K26" i="2"/>
  <c r="L26" i="2" s="1"/>
  <c r="H34" i="14" s="1"/>
  <c r="J25" i="2"/>
  <c r="G33" i="14" s="1"/>
  <c r="AJ18" i="2"/>
  <c r="AN18" i="2" s="1"/>
  <c r="E19" i="19" s="1"/>
  <c r="I26" i="2"/>
  <c r="AJ19" i="2"/>
  <c r="AH19" i="2"/>
  <c r="AI27" i="2"/>
  <c r="B28" i="2"/>
  <c r="M28" i="2" s="1"/>
  <c r="B35" i="14"/>
  <c r="AG27" i="2"/>
  <c r="AN17" i="2"/>
  <c r="E18" i="19" s="1"/>
  <c r="AB18" i="2"/>
  <c r="C25" i="2"/>
  <c r="R20" i="3"/>
  <c r="P20" i="3"/>
  <c r="Q20" i="3"/>
  <c r="X19" i="2"/>
  <c r="W21" i="2"/>
  <c r="K21" i="3"/>
  <c r="L21" i="3"/>
  <c r="A22" i="3"/>
  <c r="M21" i="3"/>
  <c r="I21" i="3"/>
  <c r="N21" i="3"/>
  <c r="J21" i="3"/>
  <c r="G28" i="2" l="1"/>
  <c r="E36" i="14"/>
  <c r="A30" i="19"/>
  <c r="D25" i="2"/>
  <c r="B26" i="19"/>
  <c r="D32" i="14"/>
  <c r="C33" i="14"/>
  <c r="D33" i="14" s="1"/>
  <c r="AC28" i="2"/>
  <c r="H28" i="2"/>
  <c r="F36" i="14" s="1"/>
  <c r="AA29" i="2"/>
  <c r="Y29" i="2"/>
  <c r="AE29" i="2" s="1"/>
  <c r="A30" i="2"/>
  <c r="E29" i="2"/>
  <c r="F29" i="2" s="1"/>
  <c r="A37" i="14"/>
  <c r="Z25" i="2"/>
  <c r="P27" i="2"/>
  <c r="Q27" i="2" s="1"/>
  <c r="I35" i="14" s="1"/>
  <c r="K27" i="2"/>
  <c r="L27" i="2" s="1"/>
  <c r="H35" i="14" s="1"/>
  <c r="R27" i="2"/>
  <c r="S27" i="2" s="1"/>
  <c r="J35" i="14" s="1"/>
  <c r="J26" i="2"/>
  <c r="G34" i="14" s="1"/>
  <c r="I27" i="2"/>
  <c r="AH20" i="2"/>
  <c r="AJ20" i="2"/>
  <c r="B29" i="2"/>
  <c r="M29" i="2" s="1"/>
  <c r="AI28" i="2"/>
  <c r="B36" i="14"/>
  <c r="AG28" i="2"/>
  <c r="AB19" i="2"/>
  <c r="C26" i="2"/>
  <c r="P21" i="3"/>
  <c r="Q21" i="3"/>
  <c r="AN19" i="2"/>
  <c r="E20" i="19" s="1"/>
  <c r="R21" i="3"/>
  <c r="X20" i="2"/>
  <c r="W22" i="2"/>
  <c r="K22" i="3"/>
  <c r="L22" i="3"/>
  <c r="A23" i="3"/>
  <c r="M22" i="3"/>
  <c r="I22" i="3"/>
  <c r="N22" i="3"/>
  <c r="J22" i="3"/>
  <c r="G29" i="2" l="1"/>
  <c r="H29" i="2" s="1"/>
  <c r="F37" i="14" s="1"/>
  <c r="E37" i="14"/>
  <c r="A31" i="19"/>
  <c r="D26" i="2"/>
  <c r="B27" i="19"/>
  <c r="C34" i="14"/>
  <c r="A38" i="14"/>
  <c r="A31" i="2"/>
  <c r="AC29" i="2"/>
  <c r="AA30" i="2"/>
  <c r="Y30" i="2"/>
  <c r="AE30" i="2" s="1"/>
  <c r="E30" i="2"/>
  <c r="F30" i="2" s="1"/>
  <c r="Z26" i="2"/>
  <c r="K28" i="2"/>
  <c r="L28" i="2" s="1"/>
  <c r="H36" i="14" s="1"/>
  <c r="P28" i="2"/>
  <c r="Q28" i="2" s="1"/>
  <c r="I36" i="14" s="1"/>
  <c r="R28" i="2"/>
  <c r="S28" i="2" s="1"/>
  <c r="J36" i="14" s="1"/>
  <c r="J27" i="2"/>
  <c r="G35" i="14" s="1"/>
  <c r="I28" i="2"/>
  <c r="AJ21" i="2"/>
  <c r="AH21" i="2"/>
  <c r="AI29" i="2"/>
  <c r="AG29" i="2"/>
  <c r="B37" i="14"/>
  <c r="B30" i="2"/>
  <c r="M30" i="2" s="1"/>
  <c r="AB20" i="2"/>
  <c r="C27" i="2"/>
  <c r="R22" i="3"/>
  <c r="Q22" i="3"/>
  <c r="AN20" i="2"/>
  <c r="E21" i="19" s="1"/>
  <c r="P22" i="3"/>
  <c r="X21" i="2"/>
  <c r="W23" i="2"/>
  <c r="K23" i="3"/>
  <c r="L23" i="3"/>
  <c r="A24" i="3"/>
  <c r="M23" i="3"/>
  <c r="I23" i="3"/>
  <c r="N23" i="3"/>
  <c r="J23" i="3"/>
  <c r="G30" i="2" l="1"/>
  <c r="H30" i="2" s="1"/>
  <c r="F38" i="14" s="1"/>
  <c r="E38" i="14"/>
  <c r="A32" i="19"/>
  <c r="D27" i="2"/>
  <c r="B28" i="19"/>
  <c r="D34" i="14"/>
  <c r="C35" i="14"/>
  <c r="D35" i="14" s="1"/>
  <c r="AA31" i="2"/>
  <c r="A39" i="14"/>
  <c r="AC30" i="2"/>
  <c r="Y31" i="2"/>
  <c r="AE31" i="2" s="1"/>
  <c r="A32" i="2"/>
  <c r="E31" i="2"/>
  <c r="F31" i="2" s="1"/>
  <c r="K29" i="2"/>
  <c r="L29" i="2" s="1"/>
  <c r="H37" i="14" s="1"/>
  <c r="R29" i="2"/>
  <c r="S29" i="2" s="1"/>
  <c r="J37" i="14" s="1"/>
  <c r="P29" i="2"/>
  <c r="Q29" i="2" s="1"/>
  <c r="I37" i="14" s="1"/>
  <c r="Z27" i="2"/>
  <c r="B31" i="2"/>
  <c r="M31" i="2" s="1"/>
  <c r="J28" i="2"/>
  <c r="G36" i="14" s="1"/>
  <c r="I29" i="2"/>
  <c r="B38" i="14"/>
  <c r="AG30" i="2"/>
  <c r="AI30" i="2"/>
  <c r="AB21" i="2"/>
  <c r="C28" i="2"/>
  <c r="R23" i="3"/>
  <c r="Q23" i="3"/>
  <c r="AN21" i="2"/>
  <c r="E22" i="19" s="1"/>
  <c r="P23" i="3"/>
  <c r="X22" i="2"/>
  <c r="W24" i="2"/>
  <c r="K24" i="3"/>
  <c r="L24" i="3"/>
  <c r="A25" i="3"/>
  <c r="M24" i="3"/>
  <c r="I24" i="3"/>
  <c r="J24" i="3"/>
  <c r="N24" i="3"/>
  <c r="G31" i="2" l="1"/>
  <c r="H31" i="2" s="1"/>
  <c r="F39" i="14" s="1"/>
  <c r="E39" i="14"/>
  <c r="A33" i="19"/>
  <c r="D28" i="2"/>
  <c r="B29" i="19"/>
  <c r="C36" i="14"/>
  <c r="D36" i="14" s="1"/>
  <c r="E32" i="2"/>
  <c r="F32" i="2" s="1"/>
  <c r="A40" i="14"/>
  <c r="AC31" i="2"/>
  <c r="Y32" i="2"/>
  <c r="AE32" i="2" s="1"/>
  <c r="AA32" i="2"/>
  <c r="A33" i="2"/>
  <c r="Z28" i="2"/>
  <c r="B32" i="2"/>
  <c r="M32" i="2" s="1"/>
  <c r="AI31" i="2"/>
  <c r="AG31" i="2"/>
  <c r="I31" i="2"/>
  <c r="J31" i="2" s="1"/>
  <c r="G39" i="14" s="1"/>
  <c r="B39" i="14"/>
  <c r="P30" i="2"/>
  <c r="Q30" i="2" s="1"/>
  <c r="I38" i="14" s="1"/>
  <c r="K30" i="2"/>
  <c r="L30" i="2" s="1"/>
  <c r="H38" i="14" s="1"/>
  <c r="R30" i="2"/>
  <c r="S30" i="2" s="1"/>
  <c r="J38" i="14" s="1"/>
  <c r="J29" i="2"/>
  <c r="G37" i="14" s="1"/>
  <c r="AH22" i="2"/>
  <c r="I30" i="2"/>
  <c r="AJ22" i="2"/>
  <c r="AB22" i="2"/>
  <c r="R24" i="3"/>
  <c r="C29" i="2"/>
  <c r="B30" i="19" s="1"/>
  <c r="P24" i="3"/>
  <c r="Q24" i="3"/>
  <c r="X23" i="2"/>
  <c r="W25" i="2"/>
  <c r="K25" i="3"/>
  <c r="L25" i="3"/>
  <c r="A26" i="3"/>
  <c r="M25" i="3"/>
  <c r="I25" i="3"/>
  <c r="N25" i="3"/>
  <c r="J25" i="3"/>
  <c r="G32" i="2" l="1"/>
  <c r="H32" i="2" s="1"/>
  <c r="F40" i="14" s="1"/>
  <c r="E40" i="14"/>
  <c r="U32" i="2"/>
  <c r="A34" i="19"/>
  <c r="D29" i="2"/>
  <c r="C37" i="14"/>
  <c r="AA33" i="2"/>
  <c r="A41" i="14"/>
  <c r="AC32" i="2"/>
  <c r="A34" i="2"/>
  <c r="E33" i="2"/>
  <c r="F33" i="2" s="1"/>
  <c r="Y33" i="2"/>
  <c r="AE33" i="2" s="1"/>
  <c r="AI32" i="2"/>
  <c r="B33" i="2"/>
  <c r="M33" i="2" s="1"/>
  <c r="AG32" i="2"/>
  <c r="B40" i="14"/>
  <c r="P31" i="2"/>
  <c r="Q31" i="2" s="1"/>
  <c r="I39" i="14" s="1"/>
  <c r="R31" i="2"/>
  <c r="S31" i="2" s="1"/>
  <c r="J39" i="14" s="1"/>
  <c r="K31" i="2"/>
  <c r="L31" i="2" s="1"/>
  <c r="H39" i="14" s="1"/>
  <c r="Z29" i="2"/>
  <c r="K32" i="2"/>
  <c r="L32" i="2" s="1"/>
  <c r="H40" i="14" s="1"/>
  <c r="R32" i="2"/>
  <c r="S32" i="2" s="1"/>
  <c r="J40" i="14" s="1"/>
  <c r="P32" i="2"/>
  <c r="Q32" i="2" s="1"/>
  <c r="I40" i="14" s="1"/>
  <c r="AN22" i="2"/>
  <c r="E23" i="19" s="1"/>
  <c r="J30" i="2"/>
  <c r="G38" i="14" s="1"/>
  <c r="Z31" i="2"/>
  <c r="I32" i="2"/>
  <c r="AH23" i="2"/>
  <c r="AH24" i="2"/>
  <c r="AJ23" i="2"/>
  <c r="AB23" i="2"/>
  <c r="R25" i="3"/>
  <c r="C30" i="2"/>
  <c r="B31" i="19" s="1"/>
  <c r="P25" i="3"/>
  <c r="Q25" i="3"/>
  <c r="X24" i="2"/>
  <c r="W26" i="2"/>
  <c r="K26" i="3"/>
  <c r="L26" i="3"/>
  <c r="A27" i="3"/>
  <c r="M26" i="3"/>
  <c r="I26" i="3"/>
  <c r="N26" i="3"/>
  <c r="J26" i="3"/>
  <c r="G33" i="2" l="1"/>
  <c r="E41" i="14"/>
  <c r="U33" i="2"/>
  <c r="A35" i="19"/>
  <c r="D30" i="2"/>
  <c r="D37" i="14"/>
  <c r="C38" i="14"/>
  <c r="H33" i="2"/>
  <c r="F41" i="14" s="1"/>
  <c r="AA34" i="2"/>
  <c r="A35" i="2"/>
  <c r="Y34" i="2"/>
  <c r="AE34" i="2" s="1"/>
  <c r="E34" i="2"/>
  <c r="F34" i="2" s="1"/>
  <c r="A42" i="14"/>
  <c r="AC33" i="2"/>
  <c r="AI33" i="2"/>
  <c r="AG33" i="2"/>
  <c r="B41" i="14"/>
  <c r="B34" i="2"/>
  <c r="M34" i="2" s="1"/>
  <c r="K33" i="2"/>
  <c r="L33" i="2" s="1"/>
  <c r="H41" i="14" s="1"/>
  <c r="P33" i="2"/>
  <c r="Q33" i="2" s="1"/>
  <c r="I41" i="14" s="1"/>
  <c r="R33" i="2"/>
  <c r="S33" i="2" s="1"/>
  <c r="J41" i="14" s="1"/>
  <c r="Z30" i="2"/>
  <c r="AN23" i="2"/>
  <c r="E24" i="19" s="1"/>
  <c r="J32" i="2"/>
  <c r="G40" i="14" s="1"/>
  <c r="I33" i="2"/>
  <c r="AJ24" i="2"/>
  <c r="AN24" i="2" s="1"/>
  <c r="E25" i="19" s="1"/>
  <c r="AB24" i="2"/>
  <c r="C31" i="2"/>
  <c r="P26" i="3"/>
  <c r="R26" i="3"/>
  <c r="Q26" i="3"/>
  <c r="X25" i="2"/>
  <c r="W27" i="2"/>
  <c r="X26" i="2"/>
  <c r="K27" i="3"/>
  <c r="L27" i="3"/>
  <c r="J27" i="3"/>
  <c r="A28" i="3"/>
  <c r="M27" i="3"/>
  <c r="I27" i="3"/>
  <c r="N27" i="3"/>
  <c r="G34" i="2" l="1"/>
  <c r="H34" i="2" s="1"/>
  <c r="F42" i="14" s="1"/>
  <c r="E42" i="14"/>
  <c r="U34" i="2"/>
  <c r="A36" i="19"/>
  <c r="U35" i="2"/>
  <c r="D31" i="2"/>
  <c r="B32" i="19"/>
  <c r="D38" i="14"/>
  <c r="C39" i="14"/>
  <c r="Y35" i="2"/>
  <c r="AC35" i="2" s="1"/>
  <c r="AA35" i="2"/>
  <c r="A36" i="2"/>
  <c r="E35" i="2"/>
  <c r="F35" i="2" s="1"/>
  <c r="A43" i="14"/>
  <c r="B35" i="2"/>
  <c r="M35" i="2" s="1"/>
  <c r="AC34" i="2"/>
  <c r="AG34" i="2"/>
  <c r="AI34" i="2"/>
  <c r="B42" i="14"/>
  <c r="P34" i="2"/>
  <c r="Q34" i="2" s="1"/>
  <c r="I42" i="14" s="1"/>
  <c r="Z32" i="2"/>
  <c r="AJ25" i="2"/>
  <c r="J33" i="2"/>
  <c r="G41" i="14" s="1"/>
  <c r="AH25" i="2"/>
  <c r="AB25" i="2"/>
  <c r="C32" i="2"/>
  <c r="Q27" i="3"/>
  <c r="R27" i="3"/>
  <c r="P27" i="3"/>
  <c r="W28" i="2"/>
  <c r="K28" i="3"/>
  <c r="L28" i="3"/>
  <c r="A29" i="3"/>
  <c r="M28" i="3"/>
  <c r="I28" i="3"/>
  <c r="N28" i="3"/>
  <c r="J28" i="3"/>
  <c r="G35" i="2" l="1"/>
  <c r="H35" i="2" s="1"/>
  <c r="F43" i="14" s="1"/>
  <c r="E43" i="14"/>
  <c r="A37" i="19"/>
  <c r="U36" i="2"/>
  <c r="D32" i="2"/>
  <c r="B33" i="19"/>
  <c r="D39" i="14"/>
  <c r="AG35" i="2"/>
  <c r="AI35" i="2"/>
  <c r="AE35" i="2"/>
  <c r="AA36" i="2"/>
  <c r="A37" i="2"/>
  <c r="B36" i="2"/>
  <c r="M36" i="2" s="1"/>
  <c r="Y36" i="2"/>
  <c r="AC36" i="2" s="1"/>
  <c r="E36" i="2"/>
  <c r="F36" i="2" s="1"/>
  <c r="B43" i="14"/>
  <c r="A44" i="14"/>
  <c r="K34" i="2"/>
  <c r="L34" i="2" s="1"/>
  <c r="H42" i="14" s="1"/>
  <c r="I34" i="2"/>
  <c r="J34" i="2" s="1"/>
  <c r="G42" i="14" s="1"/>
  <c r="R34" i="2"/>
  <c r="S34" i="2" s="1"/>
  <c r="J42" i="14" s="1"/>
  <c r="Z33" i="2"/>
  <c r="K35" i="2"/>
  <c r="L35" i="2" s="1"/>
  <c r="H43" i="14" s="1"/>
  <c r="R35" i="2"/>
  <c r="S35" i="2" s="1"/>
  <c r="J43" i="14" s="1"/>
  <c r="P35" i="2"/>
  <c r="Q35" i="2" s="1"/>
  <c r="I43" i="14" s="1"/>
  <c r="AN25" i="2"/>
  <c r="E26" i="19" s="1"/>
  <c r="I35" i="2"/>
  <c r="AJ26" i="2"/>
  <c r="AH26" i="2"/>
  <c r="AB26" i="2"/>
  <c r="C33" i="2"/>
  <c r="B34" i="19" s="1"/>
  <c r="C40" i="14"/>
  <c r="R28" i="3"/>
  <c r="Q28" i="3"/>
  <c r="P28" i="3"/>
  <c r="X27" i="2"/>
  <c r="W29" i="2"/>
  <c r="K29" i="3"/>
  <c r="L29" i="3"/>
  <c r="A30" i="3"/>
  <c r="M29" i="3"/>
  <c r="I29" i="3"/>
  <c r="N29" i="3"/>
  <c r="J29" i="3"/>
  <c r="G36" i="2" l="1"/>
  <c r="H36" i="2" s="1"/>
  <c r="F44" i="14" s="1"/>
  <c r="E44" i="14"/>
  <c r="A38" i="19"/>
  <c r="U37" i="2"/>
  <c r="D40" i="14"/>
  <c r="D33" i="2"/>
  <c r="AG36" i="2"/>
  <c r="C41" i="14"/>
  <c r="D41" i="14" s="1"/>
  <c r="AI36" i="2"/>
  <c r="B44" i="14"/>
  <c r="B37" i="2"/>
  <c r="M37" i="2" s="1"/>
  <c r="A38" i="2"/>
  <c r="E37" i="2"/>
  <c r="F37" i="2" s="1"/>
  <c r="Y37" i="2"/>
  <c r="AC37" i="2" s="1"/>
  <c r="AA37" i="2"/>
  <c r="A45" i="14"/>
  <c r="AE36" i="2"/>
  <c r="Z34" i="2"/>
  <c r="I36" i="2"/>
  <c r="J36" i="2" s="1"/>
  <c r="G44" i="14" s="1"/>
  <c r="K36" i="2"/>
  <c r="L36" i="2" s="1"/>
  <c r="H44" i="14" s="1"/>
  <c r="R36" i="2"/>
  <c r="S36" i="2" s="1"/>
  <c r="J44" i="14" s="1"/>
  <c r="P36" i="2"/>
  <c r="Q36" i="2" s="1"/>
  <c r="I44" i="14" s="1"/>
  <c r="J35" i="2"/>
  <c r="G43" i="14" s="1"/>
  <c r="AJ27" i="2"/>
  <c r="AN26" i="2"/>
  <c r="E27" i="19" s="1"/>
  <c r="AH27" i="2"/>
  <c r="C34" i="2"/>
  <c r="AB27" i="2"/>
  <c r="Q29" i="3"/>
  <c r="R29" i="3"/>
  <c r="P29" i="3"/>
  <c r="AH28" i="2"/>
  <c r="X28" i="2"/>
  <c r="W30" i="2"/>
  <c r="K30" i="3"/>
  <c r="L30" i="3"/>
  <c r="A31" i="3"/>
  <c r="M30" i="3"/>
  <c r="I30" i="3"/>
  <c r="N30" i="3"/>
  <c r="J30" i="3"/>
  <c r="G37" i="2" l="1"/>
  <c r="H37" i="2" s="1"/>
  <c r="F45" i="14" s="1"/>
  <c r="E45" i="14"/>
  <c r="A39" i="19"/>
  <c r="U38" i="2"/>
  <c r="D34" i="2"/>
  <c r="B35" i="19"/>
  <c r="AG37" i="2"/>
  <c r="C42" i="14"/>
  <c r="AI37" i="2"/>
  <c r="B45" i="14"/>
  <c r="A39" i="2"/>
  <c r="B38" i="2"/>
  <c r="M38" i="2" s="1"/>
  <c r="E38" i="2"/>
  <c r="F38" i="2" s="1"/>
  <c r="AA38" i="2"/>
  <c r="Y38" i="2"/>
  <c r="AE38" i="2" s="1"/>
  <c r="A46" i="14"/>
  <c r="AE37" i="2"/>
  <c r="Z36" i="2"/>
  <c r="R37" i="2"/>
  <c r="S37" i="2" s="1"/>
  <c r="J45" i="14" s="1"/>
  <c r="K37" i="2"/>
  <c r="L37" i="2" s="1"/>
  <c r="H45" i="14" s="1"/>
  <c r="P37" i="2"/>
  <c r="Q37" i="2" s="1"/>
  <c r="I45" i="14" s="1"/>
  <c r="Z35" i="2"/>
  <c r="AN27" i="2"/>
  <c r="E28" i="19" s="1"/>
  <c r="I37" i="2"/>
  <c r="AJ28" i="2"/>
  <c r="AN28" i="2" s="1"/>
  <c r="E29" i="19" s="1"/>
  <c r="C35" i="2"/>
  <c r="AB28" i="2"/>
  <c r="Q30" i="3"/>
  <c r="P30" i="3"/>
  <c r="R30" i="3"/>
  <c r="X29" i="2"/>
  <c r="W31" i="2"/>
  <c r="X30" i="2"/>
  <c r="K31" i="3"/>
  <c r="L31" i="3"/>
  <c r="A32" i="3"/>
  <c r="M31" i="3"/>
  <c r="I31" i="3"/>
  <c r="N31" i="3"/>
  <c r="J31" i="3"/>
  <c r="G38" i="2" l="1"/>
  <c r="H38" i="2" s="1"/>
  <c r="F46" i="14" s="1"/>
  <c r="E46" i="14"/>
  <c r="A40" i="19"/>
  <c r="U39" i="2"/>
  <c r="D35" i="2"/>
  <c r="B36" i="19"/>
  <c r="D42" i="14"/>
  <c r="C43" i="14"/>
  <c r="B46" i="14"/>
  <c r="AG38" i="2"/>
  <c r="AI38" i="2"/>
  <c r="A40" i="2"/>
  <c r="AC38" i="2"/>
  <c r="Y39" i="2"/>
  <c r="AE39" i="2" s="1"/>
  <c r="AA39" i="2"/>
  <c r="B39" i="2"/>
  <c r="M39" i="2" s="1"/>
  <c r="E39" i="2"/>
  <c r="F39" i="2" s="1"/>
  <c r="A47" i="14"/>
  <c r="P38" i="2"/>
  <c r="Q38" i="2" s="1"/>
  <c r="I46" i="14" s="1"/>
  <c r="K38" i="2"/>
  <c r="L38" i="2" s="1"/>
  <c r="H46" i="14" s="1"/>
  <c r="R38" i="2"/>
  <c r="S38" i="2" s="1"/>
  <c r="J46" i="14" s="1"/>
  <c r="AJ29" i="2"/>
  <c r="J37" i="2"/>
  <c r="G45" i="14" s="1"/>
  <c r="I38" i="2"/>
  <c r="AH29" i="2"/>
  <c r="C36" i="2"/>
  <c r="AB29" i="2"/>
  <c r="AI39" i="2"/>
  <c r="Q31" i="3"/>
  <c r="R31" i="3"/>
  <c r="P31" i="3"/>
  <c r="AJ30" i="2"/>
  <c r="W32" i="2"/>
  <c r="K32" i="3"/>
  <c r="L32" i="3"/>
  <c r="A33" i="3"/>
  <c r="M32" i="3"/>
  <c r="I32" i="3"/>
  <c r="N32" i="3"/>
  <c r="J32" i="3"/>
  <c r="G39" i="2" l="1"/>
  <c r="H39" i="2" s="1"/>
  <c r="F47" i="14" s="1"/>
  <c r="E47" i="14"/>
  <c r="A41" i="19"/>
  <c r="U40" i="2"/>
  <c r="D36" i="2"/>
  <c r="B37" i="19"/>
  <c r="D43" i="14"/>
  <c r="AA40" i="2"/>
  <c r="A48" i="14"/>
  <c r="C44" i="14"/>
  <c r="Y40" i="2"/>
  <c r="AE40" i="2" s="1"/>
  <c r="A41" i="2"/>
  <c r="E40" i="2"/>
  <c r="F40" i="2" s="1"/>
  <c r="B40" i="2"/>
  <c r="M40" i="2" s="1"/>
  <c r="AG39" i="2"/>
  <c r="B47" i="14"/>
  <c r="AC39" i="2"/>
  <c r="Z37" i="2"/>
  <c r="K39" i="2"/>
  <c r="L39" i="2" s="1"/>
  <c r="H47" i="14" s="1"/>
  <c r="P39" i="2"/>
  <c r="Q39" i="2" s="1"/>
  <c r="I47" i="14" s="1"/>
  <c r="R39" i="2"/>
  <c r="S39" i="2" s="1"/>
  <c r="J47" i="14" s="1"/>
  <c r="AN29" i="2"/>
  <c r="E30" i="19" s="1"/>
  <c r="J38" i="2"/>
  <c r="G46" i="14" s="1"/>
  <c r="I39" i="2"/>
  <c r="J39" i="2" s="1"/>
  <c r="G47" i="14" s="1"/>
  <c r="AH30" i="2"/>
  <c r="AN30" i="2" s="1"/>
  <c r="E31" i="19" s="1"/>
  <c r="C37" i="2"/>
  <c r="B38" i="19" s="1"/>
  <c r="AB30" i="2"/>
  <c r="P32" i="3"/>
  <c r="R32" i="3"/>
  <c r="Q32" i="3"/>
  <c r="AJ31" i="2"/>
  <c r="AH31" i="2"/>
  <c r="X31" i="2"/>
  <c r="W33" i="2"/>
  <c r="X32" i="2"/>
  <c r="K33" i="3"/>
  <c r="L33" i="3"/>
  <c r="A34" i="3"/>
  <c r="M33" i="3"/>
  <c r="I33" i="3"/>
  <c r="N33" i="3"/>
  <c r="J33" i="3"/>
  <c r="G40" i="2" l="1"/>
  <c r="H40" i="2" s="1"/>
  <c r="F48" i="14" s="1"/>
  <c r="E48" i="14"/>
  <c r="A42" i="19"/>
  <c r="U41" i="2"/>
  <c r="D44" i="14"/>
  <c r="D37" i="2"/>
  <c r="AG40" i="2"/>
  <c r="AA41" i="2"/>
  <c r="C45" i="14"/>
  <c r="D45" i="14" s="1"/>
  <c r="AC40" i="2"/>
  <c r="B41" i="2"/>
  <c r="M41" i="2" s="1"/>
  <c r="E41" i="2"/>
  <c r="F41" i="2" s="1"/>
  <c r="B48" i="14"/>
  <c r="A42" i="2"/>
  <c r="Y41" i="2"/>
  <c r="AE41" i="2" s="1"/>
  <c r="A49" i="14"/>
  <c r="AI40" i="2"/>
  <c r="P40" i="2"/>
  <c r="Q40" i="2" s="1"/>
  <c r="I48" i="14" s="1"/>
  <c r="K40" i="2"/>
  <c r="L40" i="2" s="1"/>
  <c r="H48" i="14" s="1"/>
  <c r="R40" i="2"/>
  <c r="S40" i="2" s="1"/>
  <c r="J48" i="14" s="1"/>
  <c r="Z38" i="2"/>
  <c r="Z39" i="2"/>
  <c r="I40" i="2"/>
  <c r="AH32" i="2"/>
  <c r="C38" i="2"/>
  <c r="B39" i="19" s="1"/>
  <c r="AB31" i="2"/>
  <c r="P33" i="3"/>
  <c r="Q33" i="3"/>
  <c r="AN31" i="2"/>
  <c r="E32" i="19" s="1"/>
  <c r="R33" i="3"/>
  <c r="AJ32" i="2"/>
  <c r="X33" i="2"/>
  <c r="W34" i="2"/>
  <c r="K34" i="3"/>
  <c r="L34" i="3"/>
  <c r="A35" i="3"/>
  <c r="M34" i="3"/>
  <c r="I34" i="3"/>
  <c r="N34" i="3"/>
  <c r="J34" i="3"/>
  <c r="G41" i="2" l="1"/>
  <c r="H41" i="2" s="1"/>
  <c r="F49" i="14" s="1"/>
  <c r="E49" i="14"/>
  <c r="A43" i="19"/>
  <c r="U42" i="2"/>
  <c r="D38" i="2"/>
  <c r="AG41" i="2"/>
  <c r="AI41" i="2"/>
  <c r="B42" i="2"/>
  <c r="M42" i="2" s="1"/>
  <c r="B49" i="14"/>
  <c r="C46" i="14"/>
  <c r="AC41" i="2"/>
  <c r="A43" i="2"/>
  <c r="E42" i="2"/>
  <c r="F42" i="2" s="1"/>
  <c r="Y42" i="2"/>
  <c r="AE42" i="2" s="1"/>
  <c r="AA42" i="2"/>
  <c r="A50" i="14"/>
  <c r="P41" i="2"/>
  <c r="Q41" i="2" s="1"/>
  <c r="I49" i="14" s="1"/>
  <c r="K41" i="2"/>
  <c r="L41" i="2" s="1"/>
  <c r="H49" i="14" s="1"/>
  <c r="R41" i="2"/>
  <c r="S41" i="2" s="1"/>
  <c r="J49" i="14" s="1"/>
  <c r="J40" i="2"/>
  <c r="G48" i="14" s="1"/>
  <c r="I41" i="2"/>
  <c r="AH33" i="2"/>
  <c r="AJ33" i="2"/>
  <c r="C39" i="2"/>
  <c r="B40" i="19" s="1"/>
  <c r="AI42" i="2"/>
  <c r="AB32" i="2"/>
  <c r="P34" i="3"/>
  <c r="R34" i="3"/>
  <c r="Q34" i="3"/>
  <c r="AN32" i="2"/>
  <c r="E33" i="19" s="1"/>
  <c r="X34" i="2"/>
  <c r="W35" i="2"/>
  <c r="K35" i="3"/>
  <c r="L35" i="3"/>
  <c r="A36" i="3"/>
  <c r="M35" i="3"/>
  <c r="I35" i="3"/>
  <c r="N35" i="3"/>
  <c r="J35" i="3"/>
  <c r="G42" i="2" l="1"/>
  <c r="H42" i="2" s="1"/>
  <c r="F50" i="14" s="1"/>
  <c r="E50" i="14"/>
  <c r="A44" i="19"/>
  <c r="U43" i="2"/>
  <c r="AG42" i="2"/>
  <c r="D39" i="2"/>
  <c r="D46" i="14"/>
  <c r="A51" i="14"/>
  <c r="AC42" i="2"/>
  <c r="B50" i="14"/>
  <c r="C47" i="14"/>
  <c r="D47" i="14" s="1"/>
  <c r="B43" i="2"/>
  <c r="M43" i="2" s="1"/>
  <c r="Y43" i="2"/>
  <c r="AE43" i="2" s="1"/>
  <c r="E43" i="2"/>
  <c r="F43" i="2" s="1"/>
  <c r="AA43" i="2"/>
  <c r="A44" i="2"/>
  <c r="Z40" i="2"/>
  <c r="P42" i="2"/>
  <c r="Q42" i="2" s="1"/>
  <c r="I50" i="14" s="1"/>
  <c r="K42" i="2"/>
  <c r="L42" i="2" s="1"/>
  <c r="H50" i="14" s="1"/>
  <c r="R42" i="2"/>
  <c r="S42" i="2" s="1"/>
  <c r="J50" i="14" s="1"/>
  <c r="J41" i="2"/>
  <c r="G49" i="14" s="1"/>
  <c r="I42" i="2"/>
  <c r="AJ34" i="2"/>
  <c r="AH34" i="2"/>
  <c r="C40" i="2"/>
  <c r="B41" i="19" s="1"/>
  <c r="AB33" i="2"/>
  <c r="AG43" i="2"/>
  <c r="Q35" i="3"/>
  <c r="AN33" i="2"/>
  <c r="E34" i="19" s="1"/>
  <c r="P35" i="3"/>
  <c r="R35" i="3"/>
  <c r="X35" i="2"/>
  <c r="W36" i="2"/>
  <c r="K36" i="3"/>
  <c r="L36" i="3"/>
  <c r="A37" i="3"/>
  <c r="M36" i="3"/>
  <c r="I36" i="3"/>
  <c r="N36" i="3"/>
  <c r="J36" i="3"/>
  <c r="G43" i="2" l="1"/>
  <c r="H43" i="2" s="1"/>
  <c r="F51" i="14" s="1"/>
  <c r="E51" i="14"/>
  <c r="A45" i="19"/>
  <c r="U44" i="2"/>
  <c r="AI43" i="2"/>
  <c r="D40" i="2"/>
  <c r="AC43" i="2"/>
  <c r="B51" i="14"/>
  <c r="C48" i="14"/>
  <c r="D48" i="14" s="1"/>
  <c r="AA44" i="2"/>
  <c r="B44" i="2"/>
  <c r="M44" i="2" s="1"/>
  <c r="E44" i="2"/>
  <c r="F44" i="2" s="1"/>
  <c r="A52" i="14"/>
  <c r="Y44" i="2"/>
  <c r="AC44" i="2" s="1"/>
  <c r="A45" i="2"/>
  <c r="Z41" i="2"/>
  <c r="P43" i="2"/>
  <c r="Q43" i="2" s="1"/>
  <c r="I51" i="14" s="1"/>
  <c r="R43" i="2"/>
  <c r="S43" i="2" s="1"/>
  <c r="J51" i="14" s="1"/>
  <c r="K43" i="2"/>
  <c r="L43" i="2" s="1"/>
  <c r="H51" i="14" s="1"/>
  <c r="J42" i="2"/>
  <c r="G50" i="14" s="1"/>
  <c r="I43" i="2"/>
  <c r="J43" i="2" s="1"/>
  <c r="G51" i="14" s="1"/>
  <c r="C41" i="2"/>
  <c r="AB34" i="2"/>
  <c r="AI44" i="2"/>
  <c r="P36" i="3"/>
  <c r="R36" i="3"/>
  <c r="Q36" i="3"/>
  <c r="AN34" i="2"/>
  <c r="E35" i="19" s="1"/>
  <c r="AH35" i="2"/>
  <c r="X36" i="2"/>
  <c r="W37" i="2"/>
  <c r="K37" i="3"/>
  <c r="L37" i="3"/>
  <c r="A38" i="3"/>
  <c r="M37" i="3"/>
  <c r="I37" i="3"/>
  <c r="N37" i="3"/>
  <c r="J37" i="3"/>
  <c r="G44" i="2" l="1"/>
  <c r="H44" i="2" s="1"/>
  <c r="F52" i="14" s="1"/>
  <c r="E52" i="14"/>
  <c r="A46" i="19"/>
  <c r="U45" i="2"/>
  <c r="D41" i="2"/>
  <c r="B42" i="19"/>
  <c r="AG44" i="2"/>
  <c r="A53" i="14"/>
  <c r="C49" i="14"/>
  <c r="D49" i="14" s="1"/>
  <c r="Y45" i="2"/>
  <c r="AE45" i="2" s="1"/>
  <c r="A46" i="2"/>
  <c r="B45" i="2"/>
  <c r="M45" i="2" s="1"/>
  <c r="E45" i="2"/>
  <c r="F45" i="2" s="1"/>
  <c r="B52" i="14"/>
  <c r="AA45" i="2"/>
  <c r="AE44" i="2"/>
  <c r="Z42" i="2"/>
  <c r="K44" i="2"/>
  <c r="L44" i="2" s="1"/>
  <c r="H52" i="14" s="1"/>
  <c r="R44" i="2"/>
  <c r="S44" i="2" s="1"/>
  <c r="J52" i="14" s="1"/>
  <c r="P44" i="2"/>
  <c r="Q44" i="2" s="1"/>
  <c r="I52" i="14" s="1"/>
  <c r="Z43" i="2"/>
  <c r="I44" i="2"/>
  <c r="J44" i="2" s="1"/>
  <c r="G52" i="14" s="1"/>
  <c r="AJ35" i="2"/>
  <c r="AN35" i="2" s="1"/>
  <c r="E36" i="19" s="1"/>
  <c r="C42" i="2"/>
  <c r="B43" i="19" s="1"/>
  <c r="AB35" i="2"/>
  <c r="AJ36" i="2"/>
  <c r="P37" i="3"/>
  <c r="R37" i="3"/>
  <c r="Q37" i="3"/>
  <c r="X37" i="2"/>
  <c r="W38" i="2"/>
  <c r="K38" i="3"/>
  <c r="L38" i="3"/>
  <c r="A39" i="3"/>
  <c r="M38" i="3"/>
  <c r="I38" i="3"/>
  <c r="N38" i="3"/>
  <c r="J38" i="3"/>
  <c r="G45" i="2" l="1"/>
  <c r="H45" i="2" s="1"/>
  <c r="F53" i="14" s="1"/>
  <c r="E53" i="14"/>
  <c r="A47" i="19"/>
  <c r="U46" i="2"/>
  <c r="AG45" i="2"/>
  <c r="D42" i="2"/>
  <c r="Y46" i="2"/>
  <c r="AC46" i="2" s="1"/>
  <c r="AI45" i="2"/>
  <c r="AA46" i="2"/>
  <c r="AC45" i="2"/>
  <c r="B53" i="14"/>
  <c r="A47" i="2"/>
  <c r="E46" i="2"/>
  <c r="F46" i="2" s="1"/>
  <c r="C50" i="14"/>
  <c r="B46" i="2"/>
  <c r="M46" i="2" s="1"/>
  <c r="A54" i="14"/>
  <c r="I45" i="2"/>
  <c r="J45" i="2" s="1"/>
  <c r="G53" i="14" s="1"/>
  <c r="P45" i="2"/>
  <c r="Q45" i="2" s="1"/>
  <c r="I53" i="14" s="1"/>
  <c r="K45" i="2"/>
  <c r="L45" i="2" s="1"/>
  <c r="H53" i="14" s="1"/>
  <c r="R45" i="2"/>
  <c r="S45" i="2" s="1"/>
  <c r="J53" i="14" s="1"/>
  <c r="Z44" i="2"/>
  <c r="AH36" i="2"/>
  <c r="AN36" i="2" s="1"/>
  <c r="E37" i="19" s="1"/>
  <c r="C43" i="2"/>
  <c r="AB36" i="2"/>
  <c r="R38" i="3"/>
  <c r="Q38" i="3"/>
  <c r="P38" i="3"/>
  <c r="X38" i="2"/>
  <c r="W39" i="2"/>
  <c r="K39" i="3"/>
  <c r="L39" i="3"/>
  <c r="A40" i="3"/>
  <c r="M39" i="3"/>
  <c r="I39" i="3"/>
  <c r="N39" i="3"/>
  <c r="J39" i="3"/>
  <c r="G46" i="2" l="1"/>
  <c r="H46" i="2" s="1"/>
  <c r="F54" i="14" s="1"/>
  <c r="E54" i="14"/>
  <c r="A48" i="19"/>
  <c r="U47" i="2"/>
  <c r="D43" i="2"/>
  <c r="B44" i="19"/>
  <c r="AI46" i="2"/>
  <c r="AG46" i="2"/>
  <c r="D50" i="14"/>
  <c r="AE46" i="2"/>
  <c r="A55" i="14"/>
  <c r="B54" i="14"/>
  <c r="AA47" i="2"/>
  <c r="Y47" i="2"/>
  <c r="AE47" i="2" s="1"/>
  <c r="E47" i="2"/>
  <c r="F47" i="2" s="1"/>
  <c r="A48" i="2"/>
  <c r="B47" i="2"/>
  <c r="M47" i="2" s="1"/>
  <c r="Z45" i="2"/>
  <c r="R46" i="2"/>
  <c r="S46" i="2" s="1"/>
  <c r="J54" i="14" s="1"/>
  <c r="P46" i="2"/>
  <c r="Q46" i="2" s="1"/>
  <c r="I54" i="14" s="1"/>
  <c r="K46" i="2"/>
  <c r="L46" i="2" s="1"/>
  <c r="H54" i="14" s="1"/>
  <c r="AJ37" i="2"/>
  <c r="AH37" i="2"/>
  <c r="I46" i="2"/>
  <c r="C51" i="14"/>
  <c r="C44" i="2"/>
  <c r="AB37" i="2"/>
  <c r="P39" i="3"/>
  <c r="Q39" i="3"/>
  <c r="AJ38" i="2"/>
  <c r="R39" i="3"/>
  <c r="X39" i="2"/>
  <c r="W40" i="2"/>
  <c r="K40" i="3"/>
  <c r="L40" i="3"/>
  <c r="A41" i="3"/>
  <c r="M40" i="3"/>
  <c r="I40" i="3"/>
  <c r="N40" i="3"/>
  <c r="J40" i="3"/>
  <c r="G47" i="2" l="1"/>
  <c r="H47" i="2" s="1"/>
  <c r="F55" i="14" s="1"/>
  <c r="E55" i="14"/>
  <c r="A49" i="19"/>
  <c r="U48" i="2"/>
  <c r="D44" i="2"/>
  <c r="B45" i="19"/>
  <c r="AI47" i="2"/>
  <c r="D51" i="14"/>
  <c r="A56" i="14"/>
  <c r="AG47" i="2"/>
  <c r="E48" i="2"/>
  <c r="F48" i="2" s="1"/>
  <c r="AC47" i="2"/>
  <c r="AA48" i="2"/>
  <c r="B48" i="2"/>
  <c r="M48" i="2" s="1"/>
  <c r="A49" i="2"/>
  <c r="A57" i="14" s="1"/>
  <c r="B55" i="14"/>
  <c r="Y48" i="2"/>
  <c r="AE48" i="2" s="1"/>
  <c r="P47" i="2"/>
  <c r="Q47" i="2" s="1"/>
  <c r="I55" i="14" s="1"/>
  <c r="R47" i="2"/>
  <c r="S47" i="2" s="1"/>
  <c r="J55" i="14" s="1"/>
  <c r="K47" i="2"/>
  <c r="L47" i="2" s="1"/>
  <c r="H55" i="14" s="1"/>
  <c r="AN37" i="2"/>
  <c r="E38" i="19" s="1"/>
  <c r="J46" i="2"/>
  <c r="G54" i="14" s="1"/>
  <c r="AH38" i="2"/>
  <c r="AN38" i="2" s="1"/>
  <c r="E39" i="19" s="1"/>
  <c r="I47" i="2"/>
  <c r="C52" i="14"/>
  <c r="C45" i="2"/>
  <c r="AB38" i="2"/>
  <c r="AG48" i="2"/>
  <c r="R40" i="3"/>
  <c r="Q40" i="3"/>
  <c r="P40" i="3"/>
  <c r="AJ39" i="2"/>
  <c r="X40" i="2"/>
  <c r="W41" i="2"/>
  <c r="K41" i="3"/>
  <c r="L41" i="3"/>
  <c r="A42" i="3"/>
  <c r="M41" i="3"/>
  <c r="I41" i="3"/>
  <c r="N41" i="3"/>
  <c r="J41" i="3"/>
  <c r="G48" i="2" l="1"/>
  <c r="H48" i="2" s="1"/>
  <c r="F56" i="14" s="1"/>
  <c r="E56" i="14"/>
  <c r="A50" i="19"/>
  <c r="U49" i="2"/>
  <c r="D45" i="2"/>
  <c r="B46" i="19"/>
  <c r="AI48" i="2"/>
  <c r="D52" i="14"/>
  <c r="B49" i="2"/>
  <c r="M49" i="2" s="1"/>
  <c r="E49" i="2"/>
  <c r="F49" i="2" s="1"/>
  <c r="A50" i="2"/>
  <c r="Y49" i="2"/>
  <c r="AE49" i="2" s="1"/>
  <c r="B56" i="14"/>
  <c r="AC48" i="2"/>
  <c r="AA49" i="2"/>
  <c r="R48" i="2"/>
  <c r="S48" i="2" s="1"/>
  <c r="J56" i="14" s="1"/>
  <c r="K48" i="2"/>
  <c r="L48" i="2" s="1"/>
  <c r="H56" i="14" s="1"/>
  <c r="P48" i="2"/>
  <c r="Q48" i="2" s="1"/>
  <c r="I56" i="14" s="1"/>
  <c r="Z46" i="2"/>
  <c r="J47" i="2"/>
  <c r="G55" i="14" s="1"/>
  <c r="I48" i="2"/>
  <c r="J48" i="2" s="1"/>
  <c r="G56" i="14" s="1"/>
  <c r="C53" i="14"/>
  <c r="D53" i="14" s="1"/>
  <c r="C46" i="2"/>
  <c r="AH39" i="2"/>
  <c r="AN39" i="2" s="1"/>
  <c r="E40" i="19" s="1"/>
  <c r="AB39" i="2"/>
  <c r="R41" i="3"/>
  <c r="Q41" i="3"/>
  <c r="P41" i="3"/>
  <c r="X41" i="2"/>
  <c r="W42" i="2"/>
  <c r="K42" i="3"/>
  <c r="L42" i="3"/>
  <c r="A43" i="3"/>
  <c r="M42" i="3"/>
  <c r="I42" i="3"/>
  <c r="N42" i="3"/>
  <c r="J42" i="3"/>
  <c r="G49" i="2" l="1"/>
  <c r="H49" i="2" s="1"/>
  <c r="F57" i="14" s="1"/>
  <c r="E57" i="14"/>
  <c r="A51" i="19"/>
  <c r="U50" i="2"/>
  <c r="D46" i="2"/>
  <c r="B47" i="19"/>
  <c r="AG49" i="2"/>
  <c r="AI49" i="2"/>
  <c r="B50" i="2"/>
  <c r="M50" i="2" s="1"/>
  <c r="B57" i="14"/>
  <c r="AA50" i="2"/>
  <c r="A51" i="2"/>
  <c r="A58" i="14"/>
  <c r="E50" i="2"/>
  <c r="F50" i="2" s="1"/>
  <c r="Y50" i="2"/>
  <c r="AC50" i="2" s="1"/>
  <c r="AC49" i="2"/>
  <c r="Z48" i="2"/>
  <c r="I49" i="2"/>
  <c r="J49" i="2" s="1"/>
  <c r="G57" i="14" s="1"/>
  <c r="P49" i="2"/>
  <c r="Q49" i="2" s="1"/>
  <c r="I57" i="14" s="1"/>
  <c r="R49" i="2"/>
  <c r="S49" i="2" s="1"/>
  <c r="J57" i="14" s="1"/>
  <c r="K49" i="2"/>
  <c r="L49" i="2" s="1"/>
  <c r="H57" i="14" s="1"/>
  <c r="Z47" i="2"/>
  <c r="AH40" i="2"/>
  <c r="C54" i="14"/>
  <c r="C47" i="2"/>
  <c r="B48" i="19" s="1"/>
  <c r="AH41" i="2"/>
  <c r="AJ41" i="2"/>
  <c r="AJ40" i="2"/>
  <c r="AB40" i="2"/>
  <c r="P42" i="3"/>
  <c r="R42" i="3"/>
  <c r="Q42" i="3"/>
  <c r="X42" i="2"/>
  <c r="W43" i="2"/>
  <c r="K43" i="3"/>
  <c r="L43" i="3"/>
  <c r="A44" i="3"/>
  <c r="M43" i="3"/>
  <c r="I43" i="3"/>
  <c r="N43" i="3"/>
  <c r="J43" i="3"/>
  <c r="G50" i="2" l="1"/>
  <c r="H50" i="2" s="1"/>
  <c r="F58" i="14" s="1"/>
  <c r="E58" i="14"/>
  <c r="A52" i="19"/>
  <c r="U51" i="2"/>
  <c r="AG50" i="2"/>
  <c r="AA51" i="2"/>
  <c r="B58" i="14"/>
  <c r="AI50" i="2"/>
  <c r="D47" i="2"/>
  <c r="D54" i="14"/>
  <c r="AE50" i="2"/>
  <c r="A52" i="2"/>
  <c r="B51" i="2"/>
  <c r="M51" i="2" s="1"/>
  <c r="E51" i="2"/>
  <c r="F51" i="2" s="1"/>
  <c r="Y51" i="2"/>
  <c r="AE51" i="2" s="1"/>
  <c r="A59" i="14"/>
  <c r="Z49" i="2"/>
  <c r="R50" i="2"/>
  <c r="S50" i="2" s="1"/>
  <c r="J58" i="14" s="1"/>
  <c r="P50" i="2"/>
  <c r="Q50" i="2" s="1"/>
  <c r="I58" i="14" s="1"/>
  <c r="K50" i="2"/>
  <c r="L50" i="2" s="1"/>
  <c r="H58" i="14" s="1"/>
  <c r="AN40" i="2"/>
  <c r="E41" i="19" s="1"/>
  <c r="I50" i="2"/>
  <c r="C55" i="14"/>
  <c r="C48" i="2"/>
  <c r="AH42" i="2"/>
  <c r="AB41" i="2"/>
  <c r="P43" i="3"/>
  <c r="R43" i="3"/>
  <c r="Q43" i="3"/>
  <c r="AN41" i="2"/>
  <c r="E42" i="19" s="1"/>
  <c r="X43" i="2"/>
  <c r="W44" i="2"/>
  <c r="K44" i="3"/>
  <c r="L44" i="3"/>
  <c r="A45" i="3"/>
  <c r="M44" i="3"/>
  <c r="I44" i="3"/>
  <c r="N44" i="3"/>
  <c r="J44" i="3"/>
  <c r="G51" i="2" l="1"/>
  <c r="H51" i="2" s="1"/>
  <c r="F59" i="14" s="1"/>
  <c r="E59" i="14"/>
  <c r="A53" i="19"/>
  <c r="U52" i="2"/>
  <c r="D48" i="2"/>
  <c r="B49" i="19"/>
  <c r="AC51" i="2"/>
  <c r="AG51" i="2"/>
  <c r="AI51" i="2"/>
  <c r="D55" i="14"/>
  <c r="Y52" i="2"/>
  <c r="AE52" i="2" s="1"/>
  <c r="A53" i="2"/>
  <c r="AA52" i="2"/>
  <c r="E52" i="2"/>
  <c r="F52" i="2" s="1"/>
  <c r="B52" i="2"/>
  <c r="M52" i="2" s="1"/>
  <c r="A60" i="14"/>
  <c r="B59" i="14"/>
  <c r="K51" i="2"/>
  <c r="L51" i="2" s="1"/>
  <c r="H59" i="14" s="1"/>
  <c r="R51" i="2"/>
  <c r="S51" i="2" s="1"/>
  <c r="J59" i="14" s="1"/>
  <c r="P51" i="2"/>
  <c r="Q51" i="2" s="1"/>
  <c r="I59" i="14" s="1"/>
  <c r="J50" i="2"/>
  <c r="G58" i="14" s="1"/>
  <c r="I51" i="2"/>
  <c r="AJ42" i="2"/>
  <c r="AN42" i="2" s="1"/>
  <c r="E43" i="19" s="1"/>
  <c r="C56" i="14"/>
  <c r="C49" i="2"/>
  <c r="B50" i="19" s="1"/>
  <c r="AH43" i="2"/>
  <c r="AB42" i="2"/>
  <c r="Q44" i="3"/>
  <c r="P44" i="3"/>
  <c r="R44" i="3"/>
  <c r="X44" i="2"/>
  <c r="W45" i="2"/>
  <c r="K45" i="3"/>
  <c r="L45" i="3"/>
  <c r="A46" i="3"/>
  <c r="M45" i="3"/>
  <c r="I45" i="3"/>
  <c r="J45" i="3"/>
  <c r="N45" i="3"/>
  <c r="G52" i="2" l="1"/>
  <c r="H52" i="2" s="1"/>
  <c r="F60" i="14" s="1"/>
  <c r="E60" i="14"/>
  <c r="A54" i="19"/>
  <c r="U53" i="2"/>
  <c r="AG52" i="2"/>
  <c r="AI52" i="2"/>
  <c r="AC52" i="2"/>
  <c r="D49" i="2"/>
  <c r="D56" i="14"/>
  <c r="AA53" i="2"/>
  <c r="B60" i="14"/>
  <c r="A54" i="2"/>
  <c r="Y53" i="2"/>
  <c r="AE53" i="2" s="1"/>
  <c r="E53" i="2"/>
  <c r="F53" i="2" s="1"/>
  <c r="B53" i="2"/>
  <c r="M53" i="2" s="1"/>
  <c r="A61" i="14"/>
  <c r="I52" i="2"/>
  <c r="J52" i="2" s="1"/>
  <c r="G60" i="14" s="1"/>
  <c r="P52" i="2"/>
  <c r="Q52" i="2" s="1"/>
  <c r="I60" i="14" s="1"/>
  <c r="K52" i="2"/>
  <c r="L52" i="2" s="1"/>
  <c r="H60" i="14" s="1"/>
  <c r="R52" i="2"/>
  <c r="S52" i="2" s="1"/>
  <c r="J60" i="14" s="1"/>
  <c r="Z50" i="2"/>
  <c r="J51" i="2"/>
  <c r="G59" i="14" s="1"/>
  <c r="AJ43" i="2"/>
  <c r="AN43" i="2" s="1"/>
  <c r="E44" i="19" s="1"/>
  <c r="C57" i="14"/>
  <c r="D57" i="14" s="1"/>
  <c r="C50" i="2"/>
  <c r="B51" i="19" s="1"/>
  <c r="AH44" i="2"/>
  <c r="AB43" i="2"/>
  <c r="Q45" i="3"/>
  <c r="P45" i="3"/>
  <c r="AG53" i="2"/>
  <c r="R45" i="3"/>
  <c r="X45" i="2"/>
  <c r="W46" i="2"/>
  <c r="K46" i="3"/>
  <c r="L46" i="3"/>
  <c r="A47" i="3"/>
  <c r="M46" i="3"/>
  <c r="I46" i="3"/>
  <c r="N46" i="3"/>
  <c r="J46" i="3"/>
  <c r="G53" i="2" l="1"/>
  <c r="H53" i="2" s="1"/>
  <c r="F61" i="14" s="1"/>
  <c r="E61" i="14"/>
  <c r="A55" i="19"/>
  <c r="U54" i="2"/>
  <c r="AI53" i="2"/>
  <c r="D50" i="2"/>
  <c r="AA54" i="2"/>
  <c r="A55" i="2"/>
  <c r="U55" i="2" s="1"/>
  <c r="B54" i="2"/>
  <c r="M54" i="2" s="1"/>
  <c r="E54" i="2"/>
  <c r="F54" i="2" s="1"/>
  <c r="Y54" i="2"/>
  <c r="AE54" i="2" s="1"/>
  <c r="B61" i="14"/>
  <c r="A62" i="14"/>
  <c r="AC53" i="2"/>
  <c r="Z52" i="2"/>
  <c r="P53" i="2"/>
  <c r="Q53" i="2" s="1"/>
  <c r="I61" i="14" s="1"/>
  <c r="K53" i="2"/>
  <c r="L53" i="2" s="1"/>
  <c r="H61" i="14" s="1"/>
  <c r="R53" i="2"/>
  <c r="S53" i="2" s="1"/>
  <c r="J61" i="14" s="1"/>
  <c r="Z51" i="2"/>
  <c r="AJ44" i="2"/>
  <c r="AN44" i="2" s="1"/>
  <c r="E45" i="19" s="1"/>
  <c r="I53" i="2"/>
  <c r="C58" i="14"/>
  <c r="D58" i="14" s="1"/>
  <c r="C51" i="2"/>
  <c r="B52" i="19" s="1"/>
  <c r="AI54" i="2"/>
  <c r="AB44" i="2"/>
  <c r="P46" i="3"/>
  <c r="R46" i="3"/>
  <c r="Q46" i="3"/>
  <c r="X46" i="2"/>
  <c r="W47" i="2"/>
  <c r="K47" i="3"/>
  <c r="L47" i="3"/>
  <c r="A48" i="3"/>
  <c r="M47" i="3"/>
  <c r="I47" i="3"/>
  <c r="J47" i="3"/>
  <c r="N47" i="3"/>
  <c r="G54" i="2" l="1"/>
  <c r="H54" i="2" s="1"/>
  <c r="F62" i="14" s="1"/>
  <c r="E62" i="14"/>
  <c r="A56" i="2"/>
  <c r="E56" i="2" s="1"/>
  <c r="F56" i="2" s="1"/>
  <c r="A56" i="19"/>
  <c r="E55" i="2"/>
  <c r="F55" i="2" s="1"/>
  <c r="AG54" i="2"/>
  <c r="AC54" i="2"/>
  <c r="D51" i="2"/>
  <c r="B55" i="2"/>
  <c r="M55" i="2" s="1"/>
  <c r="Y55" i="2"/>
  <c r="AC55" i="2" s="1"/>
  <c r="AA55" i="2"/>
  <c r="A63" i="14"/>
  <c r="B62" i="14"/>
  <c r="R54" i="2"/>
  <c r="S54" i="2" s="1"/>
  <c r="J62" i="14" s="1"/>
  <c r="P54" i="2"/>
  <c r="Q54" i="2" s="1"/>
  <c r="I62" i="14" s="1"/>
  <c r="K54" i="2"/>
  <c r="L54" i="2" s="1"/>
  <c r="H62" i="14" s="1"/>
  <c r="AH45" i="2"/>
  <c r="J53" i="2"/>
  <c r="G61" i="14" s="1"/>
  <c r="I54" i="2"/>
  <c r="AJ45" i="2"/>
  <c r="C59" i="14"/>
  <c r="C52" i="2"/>
  <c r="B53" i="19" s="1"/>
  <c r="AJ46" i="2"/>
  <c r="AB45" i="2"/>
  <c r="P47" i="3"/>
  <c r="Q47" i="3"/>
  <c r="AI55" i="2"/>
  <c r="R47" i="3"/>
  <c r="X47" i="2"/>
  <c r="W48" i="2"/>
  <c r="K48" i="3"/>
  <c r="L48" i="3"/>
  <c r="A49" i="3"/>
  <c r="M48" i="3"/>
  <c r="I48" i="3"/>
  <c r="N48" i="3"/>
  <c r="J48" i="3"/>
  <c r="A64" i="14" l="1"/>
  <c r="G56" i="2"/>
  <c r="H56" i="2" s="1"/>
  <c r="F64" i="14" s="1"/>
  <c r="E64" i="14"/>
  <c r="G55" i="2"/>
  <c r="H55" i="2" s="1"/>
  <c r="F63" i="14" s="1"/>
  <c r="E63" i="14"/>
  <c r="AA56" i="2"/>
  <c r="A57" i="19"/>
  <c r="U56" i="2"/>
  <c r="Y56" i="2"/>
  <c r="AE56" i="2" s="1"/>
  <c r="A57" i="2"/>
  <c r="E57" i="2" s="1"/>
  <c r="F57" i="2" s="1"/>
  <c r="AE55" i="2"/>
  <c r="AG55" i="2"/>
  <c r="B56" i="2"/>
  <c r="M56" i="2" s="1"/>
  <c r="D52" i="2"/>
  <c r="D59" i="14"/>
  <c r="B63" i="14"/>
  <c r="Z53" i="2"/>
  <c r="AN45" i="2"/>
  <c r="E46" i="19" s="1"/>
  <c r="K55" i="2"/>
  <c r="L55" i="2" s="1"/>
  <c r="H63" i="14" s="1"/>
  <c r="R55" i="2"/>
  <c r="S55" i="2" s="1"/>
  <c r="J63" i="14" s="1"/>
  <c r="P55" i="2"/>
  <c r="Q55" i="2" s="1"/>
  <c r="I63" i="14" s="1"/>
  <c r="J54" i="2"/>
  <c r="G62" i="14" s="1"/>
  <c r="AH46" i="2"/>
  <c r="AN46" i="2" s="1"/>
  <c r="E47" i="19" s="1"/>
  <c r="I55" i="2"/>
  <c r="J55" i="2" s="1"/>
  <c r="G63" i="14" s="1"/>
  <c r="C60" i="14"/>
  <c r="D60" i="14" s="1"/>
  <c r="C53" i="2"/>
  <c r="B54" i="19" s="1"/>
  <c r="AJ47" i="2"/>
  <c r="AH47" i="2"/>
  <c r="AB46" i="2"/>
  <c r="AI56" i="2"/>
  <c r="AC56" i="2"/>
  <c r="Q48" i="3"/>
  <c r="P48" i="3"/>
  <c r="R48" i="3"/>
  <c r="X48" i="2"/>
  <c r="W49" i="2"/>
  <c r="K49" i="3"/>
  <c r="L49" i="3"/>
  <c r="A50" i="3"/>
  <c r="M49" i="3"/>
  <c r="I49" i="3"/>
  <c r="N49" i="3"/>
  <c r="J49" i="3"/>
  <c r="G57" i="2" l="1"/>
  <c r="E65" i="14"/>
  <c r="A58" i="19"/>
  <c r="U57" i="2"/>
  <c r="A58" i="2"/>
  <c r="A66" i="14" s="1"/>
  <c r="AA57" i="2"/>
  <c r="Y57" i="2"/>
  <c r="AC57" i="2" s="1"/>
  <c r="A65" i="14"/>
  <c r="B64" i="14"/>
  <c r="AG56" i="2"/>
  <c r="B57" i="2"/>
  <c r="M57" i="2" s="1"/>
  <c r="D53" i="2"/>
  <c r="H57" i="2"/>
  <c r="F65" i="14" s="1"/>
  <c r="Z54" i="2"/>
  <c r="K56" i="2"/>
  <c r="L56" i="2" s="1"/>
  <c r="H64" i="14" s="1"/>
  <c r="P56" i="2"/>
  <c r="Q56" i="2" s="1"/>
  <c r="I64" i="14" s="1"/>
  <c r="R56" i="2"/>
  <c r="S56" i="2" s="1"/>
  <c r="J64" i="14" s="1"/>
  <c r="Z55" i="2"/>
  <c r="I56" i="2"/>
  <c r="J56" i="2" s="1"/>
  <c r="G64" i="14" s="1"/>
  <c r="C61" i="14"/>
  <c r="C54" i="2"/>
  <c r="B55" i="19" s="1"/>
  <c r="AJ48" i="2"/>
  <c r="AB47" i="2"/>
  <c r="Q49" i="3"/>
  <c r="R49" i="3"/>
  <c r="P49" i="3"/>
  <c r="Y58" i="2"/>
  <c r="AC58" i="2" s="1"/>
  <c r="E58" i="2"/>
  <c r="F58" i="2" s="1"/>
  <c r="A59" i="2"/>
  <c r="AN47" i="2"/>
  <c r="E48" i="19" s="1"/>
  <c r="X49" i="2"/>
  <c r="W50" i="2"/>
  <c r="K50" i="3"/>
  <c r="L50" i="3"/>
  <c r="A51" i="3"/>
  <c r="M50" i="3"/>
  <c r="I50" i="3"/>
  <c r="N50" i="3"/>
  <c r="J50" i="3"/>
  <c r="AE57" i="2" l="1"/>
  <c r="G58" i="2"/>
  <c r="H58" i="2" s="1"/>
  <c r="F66" i="14" s="1"/>
  <c r="E66" i="14"/>
  <c r="AA58" i="2"/>
  <c r="A59" i="19"/>
  <c r="U58" i="2"/>
  <c r="A60" i="19"/>
  <c r="U59" i="2"/>
  <c r="B65" i="14"/>
  <c r="AI57" i="2"/>
  <c r="AG57" i="2"/>
  <c r="B58" i="2"/>
  <c r="M58" i="2" s="1"/>
  <c r="D61" i="14"/>
  <c r="D54" i="2"/>
  <c r="I57" i="2"/>
  <c r="J57" i="2" s="1"/>
  <c r="G65" i="14" s="1"/>
  <c r="K57" i="2"/>
  <c r="L57" i="2" s="1"/>
  <c r="H65" i="14" s="1"/>
  <c r="R57" i="2"/>
  <c r="S57" i="2" s="1"/>
  <c r="J65" i="14" s="1"/>
  <c r="P57" i="2"/>
  <c r="Q57" i="2" s="1"/>
  <c r="I65" i="14" s="1"/>
  <c r="Z56" i="2"/>
  <c r="AH48" i="2"/>
  <c r="AN48" i="2" s="1"/>
  <c r="E49" i="19" s="1"/>
  <c r="C62" i="14"/>
  <c r="C55" i="2"/>
  <c r="B56" i="19" s="1"/>
  <c r="AH49" i="2"/>
  <c r="A67" i="14"/>
  <c r="AB48" i="2"/>
  <c r="AG58" i="2"/>
  <c r="AI58" i="2"/>
  <c r="Q50" i="3"/>
  <c r="R50" i="3"/>
  <c r="P50" i="3"/>
  <c r="AE58" i="2"/>
  <c r="AA59" i="2"/>
  <c r="Y59" i="2"/>
  <c r="AC59" i="2" s="1"/>
  <c r="A60" i="2"/>
  <c r="E59" i="2"/>
  <c r="F59" i="2" s="1"/>
  <c r="X50" i="2"/>
  <c r="W51" i="2"/>
  <c r="K51" i="3"/>
  <c r="L51" i="3"/>
  <c r="A52" i="3"/>
  <c r="M51" i="3"/>
  <c r="I51" i="3"/>
  <c r="J51" i="3"/>
  <c r="N51" i="3"/>
  <c r="G59" i="2" l="1"/>
  <c r="E67" i="14"/>
  <c r="A61" i="19"/>
  <c r="U60" i="2"/>
  <c r="B59" i="2"/>
  <c r="M59" i="2" s="1"/>
  <c r="B66" i="14"/>
  <c r="D55" i="2"/>
  <c r="D62" i="14"/>
  <c r="H59" i="2"/>
  <c r="F67" i="14" s="1"/>
  <c r="R58" i="2"/>
  <c r="S58" i="2" s="1"/>
  <c r="J66" i="14" s="1"/>
  <c r="P58" i="2"/>
  <c r="Q58" i="2" s="1"/>
  <c r="I66" i="14" s="1"/>
  <c r="K58" i="2"/>
  <c r="L58" i="2" s="1"/>
  <c r="H66" i="14" s="1"/>
  <c r="Z57" i="2"/>
  <c r="AJ49" i="2"/>
  <c r="AN49" i="2" s="1"/>
  <c r="E50" i="19" s="1"/>
  <c r="I58" i="2"/>
  <c r="C63" i="14"/>
  <c r="C56" i="2"/>
  <c r="B57" i="19" s="1"/>
  <c r="AJ50" i="2"/>
  <c r="A68" i="14"/>
  <c r="AB49" i="2"/>
  <c r="P51" i="3"/>
  <c r="Q51" i="3"/>
  <c r="B60" i="2"/>
  <c r="M60" i="2" s="1"/>
  <c r="AE59" i="2"/>
  <c r="Y60" i="2"/>
  <c r="AE60" i="2" s="1"/>
  <c r="AA60" i="2"/>
  <c r="E60" i="2"/>
  <c r="F60" i="2" s="1"/>
  <c r="A61" i="2"/>
  <c r="R51" i="3"/>
  <c r="X51" i="2"/>
  <c r="W52" i="2"/>
  <c r="K52" i="3"/>
  <c r="L52" i="3"/>
  <c r="A53" i="3"/>
  <c r="M52" i="3"/>
  <c r="I52" i="3"/>
  <c r="N52" i="3"/>
  <c r="J52" i="3"/>
  <c r="G60" i="2" l="1"/>
  <c r="H60" i="2" s="1"/>
  <c r="F68" i="14" s="1"/>
  <c r="E68" i="14"/>
  <c r="A62" i="19"/>
  <c r="U61" i="2"/>
  <c r="AG59" i="2"/>
  <c r="AI59" i="2"/>
  <c r="B67" i="14"/>
  <c r="D63" i="14"/>
  <c r="D56" i="2"/>
  <c r="P59" i="2"/>
  <c r="Q59" i="2" s="1"/>
  <c r="I67" i="14" s="1"/>
  <c r="K59" i="2"/>
  <c r="L59" i="2" s="1"/>
  <c r="H67" i="14" s="1"/>
  <c r="R59" i="2"/>
  <c r="S59" i="2" s="1"/>
  <c r="J67" i="14" s="1"/>
  <c r="J58" i="2"/>
  <c r="G66" i="14" s="1"/>
  <c r="AB51" i="2"/>
  <c r="I59" i="2"/>
  <c r="C64" i="14"/>
  <c r="C57" i="2"/>
  <c r="AH50" i="2"/>
  <c r="AN50" i="2" s="1"/>
  <c r="E51" i="19" s="1"/>
  <c r="A69" i="14"/>
  <c r="AB50" i="2"/>
  <c r="AI60" i="2"/>
  <c r="B68" i="14"/>
  <c r="AG60" i="2"/>
  <c r="AC60" i="2"/>
  <c r="B61" i="2"/>
  <c r="M61" i="2" s="1"/>
  <c r="AA61" i="2"/>
  <c r="Y61" i="2"/>
  <c r="E61" i="2"/>
  <c r="F61" i="2" s="1"/>
  <c r="A62" i="2"/>
  <c r="P52" i="3"/>
  <c r="R52" i="3"/>
  <c r="Q52" i="3"/>
  <c r="AH51" i="2"/>
  <c r="X52" i="2"/>
  <c r="W53" i="2"/>
  <c r="K53" i="3"/>
  <c r="L53" i="3"/>
  <c r="A54" i="3"/>
  <c r="M53" i="3"/>
  <c r="I53" i="3"/>
  <c r="N53" i="3"/>
  <c r="J53" i="3"/>
  <c r="G61" i="2" l="1"/>
  <c r="E69" i="14"/>
  <c r="A63" i="19"/>
  <c r="U62" i="2"/>
  <c r="D57" i="2"/>
  <c r="B58" i="19"/>
  <c r="D64" i="14"/>
  <c r="H61" i="2"/>
  <c r="F69" i="14" s="1"/>
  <c r="Z58" i="2"/>
  <c r="P60" i="2"/>
  <c r="Q60" i="2" s="1"/>
  <c r="I68" i="14" s="1"/>
  <c r="K60" i="2"/>
  <c r="L60" i="2" s="1"/>
  <c r="H68" i="14" s="1"/>
  <c r="R60" i="2"/>
  <c r="S60" i="2" s="1"/>
  <c r="J68" i="14" s="1"/>
  <c r="J59" i="2"/>
  <c r="G67" i="14" s="1"/>
  <c r="I60" i="2"/>
  <c r="J60" i="2" s="1"/>
  <c r="G68" i="14" s="1"/>
  <c r="C65" i="14"/>
  <c r="D65" i="14" s="1"/>
  <c r="C58" i="2"/>
  <c r="AJ51" i="2"/>
  <c r="AN51" i="2" s="1"/>
  <c r="E52" i="19" s="1"/>
  <c r="A70" i="14"/>
  <c r="AG61" i="2"/>
  <c r="B69" i="14"/>
  <c r="E62" i="2"/>
  <c r="F62" i="2" s="1"/>
  <c r="P53" i="3"/>
  <c r="AA62" i="2"/>
  <c r="AI61" i="2"/>
  <c r="AC61" i="2"/>
  <c r="AE61" i="2"/>
  <c r="B62" i="2"/>
  <c r="M62" i="2" s="1"/>
  <c r="Y62" i="2"/>
  <c r="A63" i="2"/>
  <c r="R53" i="3"/>
  <c r="Q53" i="3"/>
  <c r="X53" i="2"/>
  <c r="W54" i="2"/>
  <c r="K54" i="3"/>
  <c r="L54" i="3"/>
  <c r="A55" i="3"/>
  <c r="M54" i="3"/>
  <c r="I54" i="3"/>
  <c r="N54" i="3"/>
  <c r="J54" i="3"/>
  <c r="G62" i="2" l="1"/>
  <c r="H62" i="2" s="1"/>
  <c r="F70" i="14" s="1"/>
  <c r="E70" i="14"/>
  <c r="U2" i="2"/>
  <c r="U3" i="2"/>
  <c r="V3" i="2" s="1"/>
  <c r="U4" i="2"/>
  <c r="U5" i="2"/>
  <c r="U6" i="2"/>
  <c r="U7" i="2"/>
  <c r="U8" i="2"/>
  <c r="U9" i="2"/>
  <c r="U10" i="2"/>
  <c r="U11" i="2"/>
  <c r="U12" i="2"/>
  <c r="U13" i="2"/>
  <c r="V13" i="2" s="1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A64" i="19"/>
  <c r="U63" i="2"/>
  <c r="D58" i="2"/>
  <c r="B59" i="19"/>
  <c r="S62" i="2"/>
  <c r="J70" i="14" s="1"/>
  <c r="Q62" i="2"/>
  <c r="I70" i="14" s="1"/>
  <c r="Z59" i="2"/>
  <c r="R61" i="2"/>
  <c r="S61" i="2" s="1"/>
  <c r="J69" i="14" s="1"/>
  <c r="P61" i="2"/>
  <c r="Q61" i="2" s="1"/>
  <c r="I69" i="14" s="1"/>
  <c r="K61" i="2"/>
  <c r="L61" i="2" s="1"/>
  <c r="H69" i="14" s="1"/>
  <c r="Z60" i="2"/>
  <c r="AH52" i="2"/>
  <c r="I61" i="2"/>
  <c r="J61" i="2" s="1"/>
  <c r="G69" i="14" s="1"/>
  <c r="C66" i="14"/>
  <c r="C59" i="2"/>
  <c r="B60" i="19" s="1"/>
  <c r="A71" i="14"/>
  <c r="P54" i="3"/>
  <c r="AJ52" i="2"/>
  <c r="AB52" i="2"/>
  <c r="AI62" i="2"/>
  <c r="B70" i="14"/>
  <c r="AG62" i="2"/>
  <c r="R54" i="3"/>
  <c r="U29" i="2" s="1"/>
  <c r="Q54" i="3"/>
  <c r="AE62" i="2"/>
  <c r="AC62" i="2"/>
  <c r="B63" i="2"/>
  <c r="M63" i="2" s="1"/>
  <c r="AA63" i="2"/>
  <c r="Y63" i="2"/>
  <c r="AE63" i="2" s="1"/>
  <c r="E63" i="2"/>
  <c r="F63" i="2" s="1"/>
  <c r="A64" i="2"/>
  <c r="AH53" i="2"/>
  <c r="V4" i="2"/>
  <c r="V12" i="2"/>
  <c r="X54" i="2"/>
  <c r="W55" i="2"/>
  <c r="K55" i="3"/>
  <c r="L55" i="3"/>
  <c r="A56" i="3"/>
  <c r="M55" i="3"/>
  <c r="I55" i="3"/>
  <c r="J55" i="3"/>
  <c r="N55" i="3"/>
  <c r="G63" i="2" l="1"/>
  <c r="H63" i="2" s="1"/>
  <c r="F71" i="14" s="1"/>
  <c r="E71" i="14"/>
  <c r="A65" i="19"/>
  <c r="U64" i="2"/>
  <c r="D59" i="2"/>
  <c r="D66" i="14"/>
  <c r="AI63" i="2"/>
  <c r="Q63" i="2"/>
  <c r="I71" i="14" s="1"/>
  <c r="S63" i="2"/>
  <c r="J71" i="14" s="1"/>
  <c r="R62" i="2"/>
  <c r="K62" i="2"/>
  <c r="L62" i="2" s="1"/>
  <c r="H70" i="14" s="1"/>
  <c r="P62" i="2"/>
  <c r="AN52" i="2"/>
  <c r="E53" i="19" s="1"/>
  <c r="Z61" i="2"/>
  <c r="I62" i="2"/>
  <c r="C67" i="14"/>
  <c r="D67" i="14" s="1"/>
  <c r="C60" i="2"/>
  <c r="A72" i="14"/>
  <c r="AJ53" i="2"/>
  <c r="AN53" i="2" s="1"/>
  <c r="E54" i="19" s="1"/>
  <c r="AB53" i="2"/>
  <c r="AG63" i="2"/>
  <c r="B71" i="14"/>
  <c r="Q55" i="3"/>
  <c r="AA64" i="2"/>
  <c r="AC63" i="2"/>
  <c r="B64" i="2"/>
  <c r="M64" i="2" s="1"/>
  <c r="E64" i="2"/>
  <c r="F64" i="2" s="1"/>
  <c r="Y64" i="2"/>
  <c r="AE64" i="2" s="1"/>
  <c r="A65" i="2"/>
  <c r="R55" i="3"/>
  <c r="U30" i="2" s="1"/>
  <c r="P55" i="3"/>
  <c r="V5" i="2" s="1"/>
  <c r="AL5" i="2" s="1"/>
  <c r="AH55" i="2"/>
  <c r="X55" i="2"/>
  <c r="AL13" i="2"/>
  <c r="AL3" i="2"/>
  <c r="AL4" i="2"/>
  <c r="AL12" i="2"/>
  <c r="W56" i="2"/>
  <c r="V14" i="2"/>
  <c r="K56" i="3"/>
  <c r="L56" i="3"/>
  <c r="A57" i="3"/>
  <c r="M56" i="3"/>
  <c r="I56" i="3"/>
  <c r="N56" i="3"/>
  <c r="J56" i="3"/>
  <c r="G64" i="2" l="1"/>
  <c r="H64" i="2" s="1"/>
  <c r="F72" i="14" s="1"/>
  <c r="E72" i="14"/>
  <c r="A66" i="19"/>
  <c r="U65" i="2"/>
  <c r="D60" i="2"/>
  <c r="B61" i="19"/>
  <c r="AI64" i="2"/>
  <c r="S64" i="2"/>
  <c r="J72" i="14" s="1"/>
  <c r="Q64" i="2"/>
  <c r="I72" i="14" s="1"/>
  <c r="I63" i="2"/>
  <c r="J63" i="2" s="1"/>
  <c r="G71" i="14" s="1"/>
  <c r="R63" i="2"/>
  <c r="K63" i="2"/>
  <c r="L63" i="2" s="1"/>
  <c r="H71" i="14" s="1"/>
  <c r="P63" i="2"/>
  <c r="J62" i="2"/>
  <c r="G70" i="14" s="1"/>
  <c r="AJ54" i="2"/>
  <c r="C68" i="14"/>
  <c r="D68" i="14" s="1"/>
  <c r="C61" i="2"/>
  <c r="AJ55" i="2"/>
  <c r="A73" i="14"/>
  <c r="AB55" i="2"/>
  <c r="B72" i="14"/>
  <c r="AB54" i="2"/>
  <c r="AH54" i="2"/>
  <c r="AG64" i="2"/>
  <c r="P56" i="3"/>
  <c r="AC64" i="2"/>
  <c r="Y65" i="2"/>
  <c r="AE65" i="2" s="1"/>
  <c r="B65" i="2"/>
  <c r="M65" i="2" s="1"/>
  <c r="AA65" i="2"/>
  <c r="E65" i="2"/>
  <c r="F65" i="2" s="1"/>
  <c r="A66" i="2"/>
  <c r="R56" i="3"/>
  <c r="Q56" i="3"/>
  <c r="X56" i="2"/>
  <c r="AL14" i="2"/>
  <c r="W57" i="2"/>
  <c r="V15" i="2"/>
  <c r="K57" i="3"/>
  <c r="L57" i="3"/>
  <c r="A58" i="3"/>
  <c r="M57" i="3"/>
  <c r="I57" i="3"/>
  <c r="N57" i="3"/>
  <c r="J57" i="3"/>
  <c r="G65" i="2" l="1"/>
  <c r="H65" i="2" s="1"/>
  <c r="F73" i="14" s="1"/>
  <c r="E73" i="14"/>
  <c r="A67" i="19"/>
  <c r="U66" i="2"/>
  <c r="D61" i="2"/>
  <c r="B62" i="19"/>
  <c r="AI65" i="2"/>
  <c r="Z62" i="2"/>
  <c r="Z63" i="2"/>
  <c r="I64" i="2"/>
  <c r="J64" i="2" s="1"/>
  <c r="G72" i="14" s="1"/>
  <c r="K64" i="2"/>
  <c r="L64" i="2" s="1"/>
  <c r="H72" i="14" s="1"/>
  <c r="P64" i="2"/>
  <c r="R64" i="2"/>
  <c r="AG65" i="2"/>
  <c r="Q65" i="2"/>
  <c r="I73" i="14" s="1"/>
  <c r="S65" i="2"/>
  <c r="J73" i="14" s="1"/>
  <c r="AN54" i="2"/>
  <c r="E55" i="19" s="1"/>
  <c r="C69" i="14"/>
  <c r="D69" i="14" s="1"/>
  <c r="C62" i="2"/>
  <c r="A74" i="14"/>
  <c r="AB56" i="2"/>
  <c r="B73" i="14"/>
  <c r="P57" i="3"/>
  <c r="AN55" i="2"/>
  <c r="E56" i="19" s="1"/>
  <c r="R57" i="3"/>
  <c r="Y66" i="2"/>
  <c r="AC66" i="2" s="1"/>
  <c r="B66" i="2"/>
  <c r="M66" i="2" s="1"/>
  <c r="AC65" i="2"/>
  <c r="E66" i="2"/>
  <c r="F66" i="2" s="1"/>
  <c r="AA66" i="2"/>
  <c r="A67" i="2"/>
  <c r="Q57" i="3"/>
  <c r="X57" i="2"/>
  <c r="AL15" i="2"/>
  <c r="W58" i="2"/>
  <c r="K58" i="3"/>
  <c r="L58" i="3"/>
  <c r="A59" i="3"/>
  <c r="M58" i="3"/>
  <c r="I58" i="3"/>
  <c r="N58" i="3"/>
  <c r="J58" i="3"/>
  <c r="G66" i="2" l="1"/>
  <c r="H66" i="2" s="1"/>
  <c r="F74" i="14" s="1"/>
  <c r="E74" i="14"/>
  <c r="A68" i="19"/>
  <c r="U67" i="2"/>
  <c r="D62" i="2"/>
  <c r="B63" i="19"/>
  <c r="AI66" i="2"/>
  <c r="Z64" i="2"/>
  <c r="K65" i="2"/>
  <c r="L65" i="2" s="1"/>
  <c r="H73" i="14" s="1"/>
  <c r="R65" i="2"/>
  <c r="P65" i="2"/>
  <c r="S66" i="2"/>
  <c r="J74" i="14" s="1"/>
  <c r="Q66" i="2"/>
  <c r="I74" i="14" s="1"/>
  <c r="I65" i="2"/>
  <c r="J65" i="2" s="1"/>
  <c r="G73" i="14" s="1"/>
  <c r="C70" i="14"/>
  <c r="D70" i="14" s="1"/>
  <c r="C63" i="2"/>
  <c r="B64" i="19" s="1"/>
  <c r="AJ56" i="2"/>
  <c r="A75" i="14"/>
  <c r="AG66" i="2"/>
  <c r="B74" i="14"/>
  <c r="AH56" i="2"/>
  <c r="P58" i="3"/>
  <c r="R58" i="3"/>
  <c r="Q58" i="3"/>
  <c r="AE66" i="2"/>
  <c r="Y67" i="2"/>
  <c r="AC67" i="2" s="1"/>
  <c r="B67" i="2"/>
  <c r="M67" i="2" s="1"/>
  <c r="AA67" i="2"/>
  <c r="E67" i="2"/>
  <c r="F67" i="2" s="1"/>
  <c r="A68" i="2"/>
  <c r="X58" i="2"/>
  <c r="W59" i="2"/>
  <c r="K59" i="3"/>
  <c r="L59" i="3"/>
  <c r="A60" i="3"/>
  <c r="M59" i="3"/>
  <c r="I59" i="3"/>
  <c r="N59" i="3"/>
  <c r="J59" i="3"/>
  <c r="G67" i="2" l="1"/>
  <c r="H67" i="2" s="1"/>
  <c r="F75" i="14" s="1"/>
  <c r="E75" i="14"/>
  <c r="A69" i="19"/>
  <c r="U68" i="2"/>
  <c r="D63" i="2"/>
  <c r="AI67" i="2"/>
  <c r="P66" i="2"/>
  <c r="K66" i="2"/>
  <c r="L66" i="2" s="1"/>
  <c r="H74" i="14" s="1"/>
  <c r="R66" i="2"/>
  <c r="Q67" i="2"/>
  <c r="I75" i="14" s="1"/>
  <c r="S67" i="2"/>
  <c r="J75" i="14" s="1"/>
  <c r="Z65" i="2"/>
  <c r="I66" i="2"/>
  <c r="AB58" i="2"/>
  <c r="C71" i="14"/>
  <c r="C64" i="2"/>
  <c r="B65" i="19" s="1"/>
  <c r="AJ57" i="2"/>
  <c r="AN56" i="2"/>
  <c r="E57" i="19" s="1"/>
  <c r="A76" i="14"/>
  <c r="AG67" i="2"/>
  <c r="B75" i="14"/>
  <c r="AB57" i="2"/>
  <c r="AH57" i="2"/>
  <c r="P59" i="3"/>
  <c r="B68" i="2"/>
  <c r="M68" i="2" s="1"/>
  <c r="Q59" i="3"/>
  <c r="R59" i="3"/>
  <c r="AE67" i="2"/>
  <c r="AA68" i="2"/>
  <c r="E68" i="2"/>
  <c r="F68" i="2" s="1"/>
  <c r="Y68" i="2"/>
  <c r="AE68" i="2" s="1"/>
  <c r="A69" i="2"/>
  <c r="X59" i="2"/>
  <c r="W60" i="2"/>
  <c r="K60" i="3"/>
  <c r="L60" i="3"/>
  <c r="A61" i="3"/>
  <c r="M60" i="3"/>
  <c r="I60" i="3"/>
  <c r="N60" i="3"/>
  <c r="J60" i="3"/>
  <c r="G68" i="2" l="1"/>
  <c r="H68" i="2" s="1"/>
  <c r="F76" i="14" s="1"/>
  <c r="E76" i="14"/>
  <c r="A70" i="19"/>
  <c r="U69" i="2"/>
  <c r="D64" i="2"/>
  <c r="D71" i="14"/>
  <c r="AI68" i="2"/>
  <c r="S68" i="2"/>
  <c r="J76" i="14" s="1"/>
  <c r="Q68" i="2"/>
  <c r="I76" i="14" s="1"/>
  <c r="P67" i="2"/>
  <c r="K67" i="2"/>
  <c r="L67" i="2" s="1"/>
  <c r="H75" i="14" s="1"/>
  <c r="R67" i="2"/>
  <c r="AN57" i="2"/>
  <c r="E58" i="19" s="1"/>
  <c r="AH58" i="2"/>
  <c r="J66" i="2"/>
  <c r="G74" i="14" s="1"/>
  <c r="I67" i="2"/>
  <c r="J67" i="2" s="1"/>
  <c r="G75" i="14" s="1"/>
  <c r="C72" i="14"/>
  <c r="C65" i="2"/>
  <c r="B66" i="19" s="1"/>
  <c r="AJ58" i="2"/>
  <c r="AJ59" i="2"/>
  <c r="B76" i="14"/>
  <c r="A77" i="14"/>
  <c r="AG68" i="2"/>
  <c r="R60" i="3"/>
  <c r="P60" i="3"/>
  <c r="Q60" i="3"/>
  <c r="AC68" i="2"/>
  <c r="Y69" i="2"/>
  <c r="AE69" i="2" s="1"/>
  <c r="B69" i="2"/>
  <c r="M69" i="2" s="1"/>
  <c r="E69" i="2"/>
  <c r="F69" i="2" s="1"/>
  <c r="AA69" i="2"/>
  <c r="A70" i="2"/>
  <c r="X60" i="2"/>
  <c r="W61" i="2"/>
  <c r="K61" i="3"/>
  <c r="L61" i="3"/>
  <c r="A62" i="3"/>
  <c r="M61" i="3"/>
  <c r="I61" i="3"/>
  <c r="N61" i="3"/>
  <c r="J61" i="3"/>
  <c r="G69" i="2" l="1"/>
  <c r="H69" i="2" s="1"/>
  <c r="F77" i="14" s="1"/>
  <c r="E77" i="14"/>
  <c r="A71" i="19"/>
  <c r="U70" i="2"/>
  <c r="D65" i="2"/>
  <c r="D72" i="14"/>
  <c r="AI69" i="2"/>
  <c r="Z67" i="2"/>
  <c r="Z66" i="2"/>
  <c r="Q69" i="2"/>
  <c r="I77" i="14" s="1"/>
  <c r="S69" i="2"/>
  <c r="J77" i="14" s="1"/>
  <c r="K68" i="2"/>
  <c r="L68" i="2" s="1"/>
  <c r="H76" i="14" s="1"/>
  <c r="P68" i="2"/>
  <c r="R68" i="2"/>
  <c r="AN58" i="2"/>
  <c r="E59" i="19" s="1"/>
  <c r="I68" i="2"/>
  <c r="C73" i="14"/>
  <c r="C66" i="2"/>
  <c r="B67" i="19" s="1"/>
  <c r="AH59" i="2"/>
  <c r="AN59" i="2" s="1"/>
  <c r="E60" i="19" s="1"/>
  <c r="A78" i="14"/>
  <c r="AB59" i="2"/>
  <c r="B77" i="14"/>
  <c r="AG69" i="2"/>
  <c r="AC69" i="2"/>
  <c r="Y70" i="2"/>
  <c r="A71" i="2"/>
  <c r="U71" i="2" s="1"/>
  <c r="AA70" i="2"/>
  <c r="E70" i="2"/>
  <c r="F70" i="2" s="1"/>
  <c r="B70" i="2"/>
  <c r="M70" i="2" s="1"/>
  <c r="P61" i="3"/>
  <c r="R61" i="3"/>
  <c r="Q61" i="3"/>
  <c r="X61" i="2"/>
  <c r="W62" i="2"/>
  <c r="K62" i="3"/>
  <c r="L62" i="3"/>
  <c r="A63" i="3"/>
  <c r="M62" i="3"/>
  <c r="I62" i="3"/>
  <c r="J62" i="3"/>
  <c r="N62" i="3"/>
  <c r="G70" i="2" l="1"/>
  <c r="E78" i="14"/>
  <c r="D66" i="2"/>
  <c r="D73" i="14"/>
  <c r="H70" i="2"/>
  <c r="F78" i="14" s="1"/>
  <c r="AI70" i="2"/>
  <c r="I69" i="2"/>
  <c r="J69" i="2" s="1"/>
  <c r="G77" i="14" s="1"/>
  <c r="K69" i="2"/>
  <c r="L69" i="2" s="1"/>
  <c r="H77" i="14" s="1"/>
  <c r="R69" i="2"/>
  <c r="P69" i="2"/>
  <c r="S70" i="2"/>
  <c r="J78" i="14" s="1"/>
  <c r="Q70" i="2"/>
  <c r="I78" i="14" s="1"/>
  <c r="J68" i="2"/>
  <c r="G76" i="14" s="1"/>
  <c r="AH60" i="2"/>
  <c r="C74" i="14"/>
  <c r="C67" i="2"/>
  <c r="B68" i="19" s="1"/>
  <c r="A79" i="14"/>
  <c r="AJ60" i="2"/>
  <c r="AB60" i="2"/>
  <c r="B78" i="14"/>
  <c r="P62" i="3"/>
  <c r="Q62" i="3"/>
  <c r="AG70" i="2"/>
  <c r="E71" i="2"/>
  <c r="F71" i="2" s="1"/>
  <c r="B71" i="2"/>
  <c r="M71" i="2" s="1"/>
  <c r="AC70" i="2"/>
  <c r="AE70" i="2"/>
  <c r="AA71" i="2"/>
  <c r="Y71" i="2"/>
  <c r="AC71" i="2" s="1"/>
  <c r="A72" i="2"/>
  <c r="U72" i="2" s="1"/>
  <c r="R62" i="3"/>
  <c r="X62" i="2"/>
  <c r="W63" i="2"/>
  <c r="K63" i="3"/>
  <c r="L63" i="3"/>
  <c r="A64" i="3"/>
  <c r="M63" i="3"/>
  <c r="I63" i="3"/>
  <c r="N63" i="3"/>
  <c r="J63" i="3"/>
  <c r="G71" i="2" l="1"/>
  <c r="H71" i="2" s="1"/>
  <c r="F79" i="14" s="1"/>
  <c r="E79" i="14"/>
  <c r="D74" i="14"/>
  <c r="D67" i="2"/>
  <c r="AI71" i="2"/>
  <c r="Z69" i="2"/>
  <c r="Z68" i="2"/>
  <c r="R70" i="2"/>
  <c r="P70" i="2"/>
  <c r="K70" i="2"/>
  <c r="L70" i="2" s="1"/>
  <c r="H78" i="14" s="1"/>
  <c r="Q71" i="2"/>
  <c r="I79" i="14" s="1"/>
  <c r="S71" i="2"/>
  <c r="J79" i="14" s="1"/>
  <c r="I70" i="2"/>
  <c r="AN60" i="2"/>
  <c r="E61" i="19" s="1"/>
  <c r="C75" i="14"/>
  <c r="D75" i="14" s="1"/>
  <c r="C68" i="2"/>
  <c r="B69" i="19" s="1"/>
  <c r="AH62" i="2"/>
  <c r="AH61" i="2"/>
  <c r="AB61" i="2"/>
  <c r="AJ61" i="2"/>
  <c r="AG71" i="2"/>
  <c r="B79" i="14"/>
  <c r="B72" i="2"/>
  <c r="M72" i="2" s="1"/>
  <c r="R63" i="3"/>
  <c r="Q63" i="3"/>
  <c r="Y72" i="2"/>
  <c r="AC72" i="2" s="1"/>
  <c r="E72" i="2"/>
  <c r="F72" i="2" s="1"/>
  <c r="G72" i="2" s="1"/>
  <c r="H72" i="2" s="1"/>
  <c r="AA72" i="2"/>
  <c r="AE71" i="2"/>
  <c r="A73" i="2"/>
  <c r="U73" i="2" s="1"/>
  <c r="P63" i="3"/>
  <c r="AJ63" i="2"/>
  <c r="X63" i="2"/>
  <c r="W64" i="2"/>
  <c r="K64" i="3"/>
  <c r="L64" i="3"/>
  <c r="A65" i="3"/>
  <c r="M64" i="3"/>
  <c r="I64" i="3"/>
  <c r="J64" i="3"/>
  <c r="N64" i="3"/>
  <c r="D68" i="2" l="1"/>
  <c r="AI72" i="2"/>
  <c r="AG72" i="2"/>
  <c r="S72" i="2"/>
  <c r="Q72" i="2"/>
  <c r="L72" i="2"/>
  <c r="J72" i="2"/>
  <c r="R71" i="2"/>
  <c r="K71" i="2"/>
  <c r="L71" i="2" s="1"/>
  <c r="H79" i="14" s="1"/>
  <c r="P71" i="2"/>
  <c r="AN61" i="2"/>
  <c r="E62" i="19" s="1"/>
  <c r="J70" i="2"/>
  <c r="G78" i="14" s="1"/>
  <c r="I71" i="2"/>
  <c r="AJ62" i="2"/>
  <c r="AN62" i="2" s="1"/>
  <c r="E63" i="19" s="1"/>
  <c r="C76" i="14"/>
  <c r="D76" i="14" s="1"/>
  <c r="C69" i="2"/>
  <c r="B70" i="19" s="1"/>
  <c r="AH63" i="2"/>
  <c r="AE72" i="2"/>
  <c r="AB62" i="2"/>
  <c r="P64" i="3"/>
  <c r="Q64" i="3"/>
  <c r="R64" i="3"/>
  <c r="E73" i="2"/>
  <c r="F73" i="2" s="1"/>
  <c r="G73" i="2" s="1"/>
  <c r="H73" i="2" s="1"/>
  <c r="Y73" i="2"/>
  <c r="AC73" i="2" s="1"/>
  <c r="B73" i="2"/>
  <c r="M73" i="2" s="1"/>
  <c r="AA73" i="2"/>
  <c r="A74" i="2"/>
  <c r="U74" i="2" s="1"/>
  <c r="X64" i="2"/>
  <c r="W65" i="2"/>
  <c r="K65" i="3"/>
  <c r="L65" i="3"/>
  <c r="A66" i="3"/>
  <c r="M65" i="3"/>
  <c r="I65" i="3"/>
  <c r="N65" i="3"/>
  <c r="J65" i="3"/>
  <c r="D69" i="2" l="1"/>
  <c r="AI73" i="2"/>
  <c r="Z70" i="2"/>
  <c r="Q73" i="2"/>
  <c r="S73" i="2"/>
  <c r="L73" i="2"/>
  <c r="J73" i="2"/>
  <c r="I72" i="2"/>
  <c r="Z72" i="2" s="1"/>
  <c r="R72" i="2"/>
  <c r="K72" i="2"/>
  <c r="P72" i="2"/>
  <c r="J71" i="2"/>
  <c r="G79" i="14" s="1"/>
  <c r="C77" i="14"/>
  <c r="D77" i="14" s="1"/>
  <c r="C70" i="2"/>
  <c r="B71" i="19" s="1"/>
  <c r="AB65" i="2"/>
  <c r="AJ64" i="2"/>
  <c r="AG73" i="2"/>
  <c r="AB63" i="2"/>
  <c r="AN63" i="2"/>
  <c r="E64" i="19" s="1"/>
  <c r="P65" i="3"/>
  <c r="Q65" i="3"/>
  <c r="AA74" i="2"/>
  <c r="AE73" i="2"/>
  <c r="B74" i="2"/>
  <c r="M74" i="2" s="1"/>
  <c r="Y74" i="2"/>
  <c r="AE74" i="2" s="1"/>
  <c r="E74" i="2"/>
  <c r="F74" i="2" s="1"/>
  <c r="G74" i="2" s="1"/>
  <c r="H74" i="2" s="1"/>
  <c r="A75" i="2"/>
  <c r="U75" i="2" s="1"/>
  <c r="R65" i="3"/>
  <c r="X65" i="2"/>
  <c r="W66" i="2"/>
  <c r="K66" i="3"/>
  <c r="L66" i="3"/>
  <c r="A67" i="3"/>
  <c r="M66" i="3"/>
  <c r="I66" i="3"/>
  <c r="J66" i="3"/>
  <c r="N66" i="3"/>
  <c r="D70" i="2" l="1"/>
  <c r="AI74" i="2"/>
  <c r="S74" i="2"/>
  <c r="L74" i="2"/>
  <c r="J74" i="2"/>
  <c r="Q74" i="2"/>
  <c r="I73" i="2"/>
  <c r="R73" i="2"/>
  <c r="P73" i="2"/>
  <c r="K73" i="2"/>
  <c r="Z71" i="2"/>
  <c r="C78" i="14"/>
  <c r="C71" i="2"/>
  <c r="Z73" i="2"/>
  <c r="AH65" i="2"/>
  <c r="AG74" i="2"/>
  <c r="AH64" i="2"/>
  <c r="AN64" i="2" s="1"/>
  <c r="E65" i="19" s="1"/>
  <c r="AB64" i="2"/>
  <c r="AC74" i="2"/>
  <c r="E75" i="2"/>
  <c r="F75" i="2" s="1"/>
  <c r="G75" i="2" s="1"/>
  <c r="H75" i="2" s="1"/>
  <c r="B75" i="2"/>
  <c r="M75" i="2" s="1"/>
  <c r="AA75" i="2"/>
  <c r="Y75" i="2"/>
  <c r="AE75" i="2" s="1"/>
  <c r="A76" i="2"/>
  <c r="U76" i="2" s="1"/>
  <c r="R66" i="3"/>
  <c r="P66" i="3"/>
  <c r="Q66" i="3"/>
  <c r="AJ66" i="2"/>
  <c r="X66" i="2"/>
  <c r="W67" i="2"/>
  <c r="K67" i="3"/>
  <c r="L67" i="3"/>
  <c r="A68" i="3"/>
  <c r="M67" i="3"/>
  <c r="I67" i="3"/>
  <c r="N67" i="3"/>
  <c r="J67" i="3"/>
  <c r="D78" i="14" l="1"/>
  <c r="D71" i="2"/>
  <c r="AI75" i="2"/>
  <c r="L75" i="2"/>
  <c r="J75" i="2"/>
  <c r="Q75" i="2"/>
  <c r="S75" i="2"/>
  <c r="I74" i="2"/>
  <c r="Z74" i="2" s="1"/>
  <c r="P74" i="2"/>
  <c r="K74" i="2"/>
  <c r="R74" i="2"/>
  <c r="C79" i="14"/>
  <c r="C72" i="2"/>
  <c r="AJ65" i="2"/>
  <c r="AG75" i="2"/>
  <c r="P67" i="3"/>
  <c r="Q67" i="3"/>
  <c r="AC75" i="2"/>
  <c r="B76" i="2"/>
  <c r="M76" i="2" s="1"/>
  <c r="Y76" i="2"/>
  <c r="AE76" i="2" s="1"/>
  <c r="E76" i="2"/>
  <c r="F76" i="2" s="1"/>
  <c r="G76" i="2" s="1"/>
  <c r="H76" i="2" s="1"/>
  <c r="AA76" i="2"/>
  <c r="A77" i="2"/>
  <c r="U77" i="2" s="1"/>
  <c r="R67" i="3"/>
  <c r="AH67" i="2"/>
  <c r="X67" i="2"/>
  <c r="W68" i="2"/>
  <c r="K68" i="3"/>
  <c r="L68" i="3"/>
  <c r="A69" i="3"/>
  <c r="M68" i="3"/>
  <c r="I68" i="3"/>
  <c r="J68" i="3"/>
  <c r="N68" i="3"/>
  <c r="D79" i="14" l="1"/>
  <c r="D72" i="2"/>
  <c r="AI76" i="2"/>
  <c r="Q68" i="3"/>
  <c r="I75" i="2"/>
  <c r="Z75" i="2" s="1"/>
  <c r="K75" i="2"/>
  <c r="R75" i="2"/>
  <c r="P75" i="2"/>
  <c r="S76" i="2"/>
  <c r="Q76" i="2"/>
  <c r="L76" i="2"/>
  <c r="J76" i="2"/>
  <c r="AN65" i="2"/>
  <c r="E66" i="19" s="1"/>
  <c r="C73" i="2"/>
  <c r="D73" i="2" s="1"/>
  <c r="AJ67" i="2"/>
  <c r="AH66" i="2"/>
  <c r="AN66" i="2" s="1"/>
  <c r="E67" i="19" s="1"/>
  <c r="AB66" i="2"/>
  <c r="AG76" i="2"/>
  <c r="B77" i="2"/>
  <c r="M77" i="2" s="1"/>
  <c r="P68" i="3"/>
  <c r="AA77" i="2"/>
  <c r="AC76" i="2"/>
  <c r="Y77" i="2"/>
  <c r="AE77" i="2" s="1"/>
  <c r="E77" i="2"/>
  <c r="F77" i="2" s="1"/>
  <c r="G77" i="2" s="1"/>
  <c r="H77" i="2" s="1"/>
  <c r="A78" i="2"/>
  <c r="U78" i="2" s="1"/>
  <c r="R68" i="3"/>
  <c r="X68" i="2"/>
  <c r="W69" i="2"/>
  <c r="K69" i="3"/>
  <c r="L69" i="3"/>
  <c r="A70" i="3"/>
  <c r="M69" i="3"/>
  <c r="I69" i="3"/>
  <c r="N69" i="3"/>
  <c r="J69" i="3"/>
  <c r="AI77" i="2" l="1"/>
  <c r="Q77" i="2"/>
  <c r="S77" i="2"/>
  <c r="L77" i="2"/>
  <c r="J77" i="2"/>
  <c r="P76" i="2"/>
  <c r="K76" i="2"/>
  <c r="R76" i="2"/>
  <c r="I76" i="2"/>
  <c r="C74" i="2"/>
  <c r="D74" i="2" s="1"/>
  <c r="AJ68" i="2"/>
  <c r="Z76" i="2"/>
  <c r="AG77" i="2"/>
  <c r="AB67" i="2"/>
  <c r="AN67" i="2"/>
  <c r="E68" i="19" s="1"/>
  <c r="E78" i="2"/>
  <c r="F78" i="2" s="1"/>
  <c r="G78" i="2" s="1"/>
  <c r="H78" i="2" s="1"/>
  <c r="AA78" i="2"/>
  <c r="AC77" i="2"/>
  <c r="B78" i="2"/>
  <c r="M78" i="2" s="1"/>
  <c r="Y78" i="2"/>
  <c r="A79" i="2"/>
  <c r="U79" i="2" s="1"/>
  <c r="AH68" i="2"/>
  <c r="P69" i="3"/>
  <c r="R69" i="3"/>
  <c r="Q69" i="3"/>
  <c r="X69" i="2"/>
  <c r="W70" i="2"/>
  <c r="K70" i="3"/>
  <c r="L70" i="3"/>
  <c r="A71" i="3"/>
  <c r="M70" i="3"/>
  <c r="I70" i="3"/>
  <c r="J70" i="3"/>
  <c r="N70" i="3"/>
  <c r="AI78" i="2" l="1"/>
  <c r="Z77" i="2"/>
  <c r="S78" i="2"/>
  <c r="L78" i="2"/>
  <c r="J78" i="2"/>
  <c r="Q78" i="2"/>
  <c r="I77" i="2"/>
  <c r="P77" i="2"/>
  <c r="K77" i="2"/>
  <c r="R77" i="2"/>
  <c r="C75" i="2"/>
  <c r="AG78" i="2"/>
  <c r="AB68" i="2"/>
  <c r="AN68" i="2"/>
  <c r="E69" i="19" s="1"/>
  <c r="P70" i="3"/>
  <c r="Q70" i="3"/>
  <c r="AE78" i="2"/>
  <c r="E79" i="2"/>
  <c r="F79" i="2" s="1"/>
  <c r="G79" i="2" s="1"/>
  <c r="H79" i="2" s="1"/>
  <c r="AC78" i="2"/>
  <c r="Y79" i="2"/>
  <c r="AC79" i="2" s="1"/>
  <c r="B79" i="2"/>
  <c r="M79" i="2" s="1"/>
  <c r="AA79" i="2"/>
  <c r="A80" i="2"/>
  <c r="U80" i="2" s="1"/>
  <c r="R70" i="3"/>
  <c r="X70" i="2"/>
  <c r="W71" i="2"/>
  <c r="K71" i="3"/>
  <c r="L71" i="3"/>
  <c r="A72" i="3"/>
  <c r="M71" i="3"/>
  <c r="I71" i="3"/>
  <c r="N71" i="3"/>
  <c r="J71" i="3"/>
  <c r="D75" i="2" l="1"/>
  <c r="AI79" i="2"/>
  <c r="L79" i="2"/>
  <c r="J79" i="2"/>
  <c r="Q79" i="2"/>
  <c r="S79" i="2"/>
  <c r="R78" i="2"/>
  <c r="P78" i="2"/>
  <c r="K78" i="2"/>
  <c r="AJ69" i="2"/>
  <c r="I78" i="2"/>
  <c r="Z78" i="2" s="1"/>
  <c r="C76" i="2"/>
  <c r="AJ70" i="2"/>
  <c r="A81" i="2"/>
  <c r="U81" i="2" s="1"/>
  <c r="AG79" i="2"/>
  <c r="AB69" i="2"/>
  <c r="AH69" i="2"/>
  <c r="P71" i="3"/>
  <c r="E80" i="2"/>
  <c r="F80" i="2" s="1"/>
  <c r="G80" i="2" s="1"/>
  <c r="H80" i="2" s="1"/>
  <c r="R71" i="3"/>
  <c r="Q71" i="3"/>
  <c r="AE79" i="2"/>
  <c r="Y80" i="2"/>
  <c r="AE80" i="2" s="1"/>
  <c r="B80" i="2"/>
  <c r="M80" i="2" s="1"/>
  <c r="AA80" i="2"/>
  <c r="X71" i="2"/>
  <c r="W72" i="2"/>
  <c r="X72" i="2" s="1"/>
  <c r="K72" i="3"/>
  <c r="L72" i="3"/>
  <c r="A73" i="3"/>
  <c r="M72" i="3"/>
  <c r="I72" i="3"/>
  <c r="J72" i="3"/>
  <c r="N72" i="3"/>
  <c r="D76" i="2" l="1"/>
  <c r="AI80" i="2"/>
  <c r="AA81" i="2"/>
  <c r="W81" i="2"/>
  <c r="Y81" i="2"/>
  <c r="I79" i="2"/>
  <c r="Z79" i="2" s="1"/>
  <c r="P79" i="2"/>
  <c r="R79" i="2"/>
  <c r="K79" i="2"/>
  <c r="S80" i="2"/>
  <c r="Q80" i="2"/>
  <c r="L80" i="2"/>
  <c r="J80" i="2"/>
  <c r="AN69" i="2"/>
  <c r="E70" i="19" s="1"/>
  <c r="AH71" i="2"/>
  <c r="C77" i="2"/>
  <c r="D77" i="2" s="1"/>
  <c r="E81" i="2"/>
  <c r="F81" i="2" s="1"/>
  <c r="G81" i="2" s="1"/>
  <c r="H81" i="2" s="1"/>
  <c r="A82" i="2"/>
  <c r="U82" i="2" s="1"/>
  <c r="AG80" i="2"/>
  <c r="B81" i="2"/>
  <c r="M81" i="2" s="1"/>
  <c r="AB70" i="2"/>
  <c r="AH70" i="2"/>
  <c r="AN70" i="2" s="1"/>
  <c r="E71" i="19" s="1"/>
  <c r="R72" i="3"/>
  <c r="P72" i="3"/>
  <c r="Q72" i="3"/>
  <c r="AC80" i="2"/>
  <c r="W73" i="2"/>
  <c r="X73" i="2" s="1"/>
  <c r="V72" i="2"/>
  <c r="K73" i="3"/>
  <c r="L73" i="3"/>
  <c r="A74" i="3"/>
  <c r="M73" i="3"/>
  <c r="I73" i="3"/>
  <c r="N73" i="3"/>
  <c r="J73" i="3"/>
  <c r="D82" i="2" l="1"/>
  <c r="AX82" i="2"/>
  <c r="AY82" i="2" s="1"/>
  <c r="G82" i="2"/>
  <c r="H82" i="2" s="1"/>
  <c r="AG81" i="2"/>
  <c r="AC81" i="2"/>
  <c r="AE81" i="2"/>
  <c r="AI81" i="2"/>
  <c r="Y82" i="2"/>
  <c r="W82" i="2"/>
  <c r="AA82" i="2"/>
  <c r="B82" i="2"/>
  <c r="M82" i="2" s="1"/>
  <c r="I80" i="2"/>
  <c r="Z80" i="2" s="1"/>
  <c r="K80" i="2"/>
  <c r="R80" i="2"/>
  <c r="P80" i="2"/>
  <c r="Q81" i="2"/>
  <c r="S81" i="2"/>
  <c r="J81" i="2"/>
  <c r="L81" i="2"/>
  <c r="C78" i="2"/>
  <c r="A83" i="2"/>
  <c r="U83" i="2" s="1"/>
  <c r="E82" i="2"/>
  <c r="F82" i="2" s="1"/>
  <c r="AH73" i="2"/>
  <c r="AB71" i="2"/>
  <c r="AJ71" i="2"/>
  <c r="AN71" i="2" s="1"/>
  <c r="AL72" i="2"/>
  <c r="R73" i="3"/>
  <c r="P73" i="3"/>
  <c r="Q73" i="3"/>
  <c r="V73" i="2"/>
  <c r="W74" i="2"/>
  <c r="X74" i="2" s="1"/>
  <c r="K74" i="3"/>
  <c r="L74" i="3"/>
  <c r="A75" i="3"/>
  <c r="M74" i="3"/>
  <c r="I74" i="3"/>
  <c r="J74" i="3"/>
  <c r="N74" i="3"/>
  <c r="D78" i="2" l="1"/>
  <c r="D83" i="2"/>
  <c r="AX83" i="2"/>
  <c r="AY83" i="2" s="1"/>
  <c r="G83" i="2"/>
  <c r="H83" i="2" s="1"/>
  <c r="L82" i="2"/>
  <c r="AC82" i="2"/>
  <c r="AE82" i="2"/>
  <c r="V81" i="2"/>
  <c r="AL81" i="2" s="1"/>
  <c r="AB81" i="2"/>
  <c r="AI82" i="2"/>
  <c r="AH81" i="2"/>
  <c r="Z81" i="2"/>
  <c r="AJ81" i="2"/>
  <c r="AG82" i="2"/>
  <c r="AA83" i="2"/>
  <c r="Y83" i="2"/>
  <c r="W83" i="2"/>
  <c r="J82" i="2"/>
  <c r="Q82" i="2"/>
  <c r="S82" i="2"/>
  <c r="R81" i="2"/>
  <c r="P81" i="2"/>
  <c r="K81" i="2"/>
  <c r="I81" i="2"/>
  <c r="C79" i="2"/>
  <c r="AB73" i="2"/>
  <c r="E83" i="2"/>
  <c r="F83" i="2" s="1"/>
  <c r="B83" i="2"/>
  <c r="M83" i="2" s="1"/>
  <c r="A84" i="2"/>
  <c r="U84" i="2" s="1"/>
  <c r="AJ74" i="2"/>
  <c r="AB72" i="2"/>
  <c r="AJ72" i="2"/>
  <c r="AH72" i="2"/>
  <c r="AL73" i="2"/>
  <c r="R74" i="3"/>
  <c r="P74" i="3"/>
  <c r="Q74" i="3"/>
  <c r="W75" i="2"/>
  <c r="X75" i="2" s="1"/>
  <c r="AB74" i="2"/>
  <c r="K75" i="3"/>
  <c r="L75" i="3"/>
  <c r="A76" i="3"/>
  <c r="M75" i="3"/>
  <c r="I75" i="3"/>
  <c r="N75" i="3"/>
  <c r="J75" i="3"/>
  <c r="D79" i="2" l="1"/>
  <c r="D84" i="2"/>
  <c r="AX84" i="2"/>
  <c r="AY84" i="2" s="1"/>
  <c r="G84" i="2"/>
  <c r="H84" i="2" s="1"/>
  <c r="AB82" i="2"/>
  <c r="AC83" i="2"/>
  <c r="AE83" i="2"/>
  <c r="Z82" i="2"/>
  <c r="AN81" i="2"/>
  <c r="AI83" i="2"/>
  <c r="AJ82" i="2"/>
  <c r="X81" i="2"/>
  <c r="V82" i="2"/>
  <c r="AL82" i="2" s="1"/>
  <c r="Y84" i="2"/>
  <c r="W84" i="2"/>
  <c r="AA84" i="2"/>
  <c r="AG83" i="2"/>
  <c r="AH82" i="2"/>
  <c r="L83" i="2"/>
  <c r="J83" i="2"/>
  <c r="Q83" i="2"/>
  <c r="S83" i="2"/>
  <c r="P82" i="2"/>
  <c r="K82" i="2"/>
  <c r="R82" i="2"/>
  <c r="I82" i="2"/>
  <c r="C80" i="2"/>
  <c r="D80" i="2" s="1"/>
  <c r="AB75" i="2"/>
  <c r="B84" i="2"/>
  <c r="M84" i="2" s="1"/>
  <c r="A85" i="2"/>
  <c r="U85" i="2" s="1"/>
  <c r="E84" i="2"/>
  <c r="F84" i="2" s="1"/>
  <c r="AN72" i="2"/>
  <c r="AH75" i="2"/>
  <c r="AJ73" i="2"/>
  <c r="AJ75" i="2"/>
  <c r="R75" i="3"/>
  <c r="P75" i="3"/>
  <c r="Q75" i="3"/>
  <c r="V75" i="2"/>
  <c r="V74" i="2"/>
  <c r="W76" i="2"/>
  <c r="X76" i="2" s="1"/>
  <c r="K76" i="3"/>
  <c r="L76" i="3"/>
  <c r="A77" i="3"/>
  <c r="I76" i="3"/>
  <c r="M76" i="3"/>
  <c r="J76" i="3"/>
  <c r="N76" i="3"/>
  <c r="D85" i="2" l="1"/>
  <c r="AX85" i="2"/>
  <c r="AY85" i="2" s="1"/>
  <c r="G85" i="2"/>
  <c r="H85" i="2" s="1"/>
  <c r="AC84" i="2"/>
  <c r="AE84" i="2"/>
  <c r="Z83" i="2"/>
  <c r="AN82" i="2"/>
  <c r="X83" i="2"/>
  <c r="AG84" i="2"/>
  <c r="AB83" i="2"/>
  <c r="AH83" i="2"/>
  <c r="AJ83" i="2"/>
  <c r="AI84" i="2"/>
  <c r="Y85" i="2"/>
  <c r="AA85" i="2"/>
  <c r="W85" i="2"/>
  <c r="X82" i="2"/>
  <c r="V83" i="2"/>
  <c r="AL83" i="2" s="1"/>
  <c r="AN75" i="2"/>
  <c r="R83" i="2"/>
  <c r="P83" i="2"/>
  <c r="K83" i="2"/>
  <c r="S84" i="2"/>
  <c r="Q84" i="2"/>
  <c r="L84" i="2"/>
  <c r="J84" i="2"/>
  <c r="I83" i="2"/>
  <c r="C81" i="2"/>
  <c r="D81" i="2" s="1"/>
  <c r="AB76" i="2"/>
  <c r="E85" i="2"/>
  <c r="F85" i="2" s="1"/>
  <c r="A86" i="2"/>
  <c r="U86" i="2" s="1"/>
  <c r="B85" i="2"/>
  <c r="AN73" i="2"/>
  <c r="AH76" i="2"/>
  <c r="AJ76" i="2"/>
  <c r="AH74" i="2"/>
  <c r="AN74" i="2" s="1"/>
  <c r="AL74" i="2"/>
  <c r="AL75" i="2"/>
  <c r="P76" i="3"/>
  <c r="Q76" i="3"/>
  <c r="R76" i="3"/>
  <c r="V76" i="2"/>
  <c r="W77" i="2"/>
  <c r="X77" i="2" s="1"/>
  <c r="K77" i="3"/>
  <c r="L77" i="3"/>
  <c r="A78" i="3"/>
  <c r="M77" i="3"/>
  <c r="I77" i="3"/>
  <c r="N77" i="3"/>
  <c r="J77" i="3"/>
  <c r="M85" i="2" l="1"/>
  <c r="D86" i="2"/>
  <c r="AX86" i="2"/>
  <c r="AY86" i="2" s="1"/>
  <c r="G86" i="2"/>
  <c r="H86" i="2" s="1"/>
  <c r="V84" i="2"/>
  <c r="AL84" i="2" s="1"/>
  <c r="AC85" i="2"/>
  <c r="AE85" i="2"/>
  <c r="Z84" i="2"/>
  <c r="AJ84" i="2"/>
  <c r="AB84" i="2"/>
  <c r="X84" i="2"/>
  <c r="AH84" i="2"/>
  <c r="AI85" i="2"/>
  <c r="Y86" i="2"/>
  <c r="W86" i="2"/>
  <c r="AA86" i="2"/>
  <c r="AG85" i="2"/>
  <c r="AN83" i="2"/>
  <c r="R84" i="2"/>
  <c r="P84" i="2"/>
  <c r="K84" i="2"/>
  <c r="Q85" i="2"/>
  <c r="S85" i="2"/>
  <c r="L85" i="2"/>
  <c r="J85" i="2"/>
  <c r="I84" i="2"/>
  <c r="C82" i="2"/>
  <c r="A87" i="2"/>
  <c r="U87" i="2" s="1"/>
  <c r="E86" i="2"/>
  <c r="F86" i="2" s="1"/>
  <c r="B86" i="2"/>
  <c r="AN76" i="2"/>
  <c r="AH77" i="2"/>
  <c r="AJ77" i="2"/>
  <c r="AL76" i="2"/>
  <c r="R77" i="3"/>
  <c r="Q77" i="3"/>
  <c r="P77" i="3"/>
  <c r="V77" i="2"/>
  <c r="W78" i="2"/>
  <c r="X78" i="2" s="1"/>
  <c r="AB77" i="2"/>
  <c r="K78" i="3"/>
  <c r="L78" i="3"/>
  <c r="A79" i="3"/>
  <c r="M78" i="3"/>
  <c r="I78" i="3"/>
  <c r="J78" i="3"/>
  <c r="N78" i="3"/>
  <c r="M86" i="2" l="1"/>
  <c r="D87" i="2"/>
  <c r="AX87" i="2"/>
  <c r="AY87" i="2" s="1"/>
  <c r="G87" i="2"/>
  <c r="H87" i="2" s="1"/>
  <c r="AN84" i="2"/>
  <c r="AI86" i="2"/>
  <c r="AC86" i="2"/>
  <c r="AE86" i="2"/>
  <c r="V85" i="2"/>
  <c r="AL85" i="2" s="1"/>
  <c r="AG86" i="2"/>
  <c r="Z85" i="2"/>
  <c r="W87" i="2"/>
  <c r="AA87" i="2"/>
  <c r="Y87" i="2"/>
  <c r="AB85" i="2"/>
  <c r="AH85" i="2"/>
  <c r="AJ85" i="2"/>
  <c r="S86" i="2"/>
  <c r="L86" i="2"/>
  <c r="J86" i="2"/>
  <c r="Q86" i="2"/>
  <c r="R85" i="2"/>
  <c r="P85" i="2"/>
  <c r="K85" i="2"/>
  <c r="I85" i="2"/>
  <c r="C83" i="2"/>
  <c r="E87" i="2"/>
  <c r="F87" i="2" s="1"/>
  <c r="A88" i="2"/>
  <c r="U88" i="2" s="1"/>
  <c r="B87" i="2"/>
  <c r="AN77" i="2"/>
  <c r="AH78" i="2"/>
  <c r="AJ78" i="2"/>
  <c r="AL77" i="2"/>
  <c r="P78" i="3"/>
  <c r="Q78" i="3"/>
  <c r="R78" i="3"/>
  <c r="W79" i="2"/>
  <c r="X79" i="2" s="1"/>
  <c r="K79" i="3"/>
  <c r="L79" i="3"/>
  <c r="A80" i="3"/>
  <c r="M79" i="3"/>
  <c r="I79" i="3"/>
  <c r="N79" i="3"/>
  <c r="J79" i="3"/>
  <c r="M87" i="2" l="1"/>
  <c r="D88" i="2"/>
  <c r="AX88" i="2"/>
  <c r="AY88" i="2" s="1"/>
  <c r="G88" i="2"/>
  <c r="H88" i="2" s="1"/>
  <c r="V87" i="2"/>
  <c r="AL87" i="2" s="1"/>
  <c r="AC87" i="2"/>
  <c r="AE87" i="2"/>
  <c r="V86" i="2"/>
  <c r="AL86" i="2" s="1"/>
  <c r="AN85" i="2"/>
  <c r="AI87" i="2"/>
  <c r="AB86" i="2"/>
  <c r="AJ86" i="2"/>
  <c r="Y88" i="2"/>
  <c r="W88" i="2"/>
  <c r="AA88" i="2"/>
  <c r="Z86" i="2"/>
  <c r="AG87" i="2"/>
  <c r="X85" i="2"/>
  <c r="AH86" i="2"/>
  <c r="P86" i="2"/>
  <c r="K86" i="2"/>
  <c r="R86" i="2"/>
  <c r="L87" i="2"/>
  <c r="J87" i="2"/>
  <c r="Q87" i="2"/>
  <c r="S87" i="2"/>
  <c r="I86" i="2"/>
  <c r="C84" i="2"/>
  <c r="E88" i="2"/>
  <c r="F88" i="2" s="1"/>
  <c r="B88" i="2"/>
  <c r="A89" i="2"/>
  <c r="U89" i="2" s="1"/>
  <c r="AN78" i="2"/>
  <c r="AJ79" i="2"/>
  <c r="AH79" i="2"/>
  <c r="R79" i="3"/>
  <c r="P79" i="3"/>
  <c r="Q79" i="3"/>
  <c r="V78" i="2"/>
  <c r="V79" i="2"/>
  <c r="W80" i="2"/>
  <c r="X80" i="2" s="1"/>
  <c r="K80" i="3"/>
  <c r="L80" i="3"/>
  <c r="A81" i="3"/>
  <c r="M80" i="3"/>
  <c r="I80" i="3"/>
  <c r="J80" i="3"/>
  <c r="N80" i="3"/>
  <c r="M88" i="2" l="1"/>
  <c r="D89" i="2"/>
  <c r="AX89" i="2"/>
  <c r="AY89" i="2" s="1"/>
  <c r="G89" i="2"/>
  <c r="H89" i="2" s="1"/>
  <c r="AG88" i="2"/>
  <c r="AC88" i="2"/>
  <c r="AE88" i="2"/>
  <c r="AN86" i="2"/>
  <c r="AH87" i="2"/>
  <c r="AI88" i="2"/>
  <c r="AJ87" i="2"/>
  <c r="W89" i="2"/>
  <c r="AA89" i="2"/>
  <c r="Y89" i="2"/>
  <c r="X86" i="2"/>
  <c r="AB87" i="2"/>
  <c r="Z87" i="2"/>
  <c r="Q88" i="2"/>
  <c r="S88" i="2"/>
  <c r="L88" i="2"/>
  <c r="J88" i="2"/>
  <c r="K87" i="2"/>
  <c r="P87" i="2"/>
  <c r="R87" i="2"/>
  <c r="I87" i="2"/>
  <c r="C85" i="2"/>
  <c r="AB80" i="2"/>
  <c r="AB79" i="2"/>
  <c r="E89" i="2"/>
  <c r="F89" i="2" s="1"/>
  <c r="B89" i="2"/>
  <c r="A90" i="2"/>
  <c r="U90" i="2" s="1"/>
  <c r="AN79" i="2"/>
  <c r="AH80" i="2"/>
  <c r="AB78" i="2"/>
  <c r="AJ80" i="2"/>
  <c r="AL78" i="2"/>
  <c r="AL79" i="2"/>
  <c r="R80" i="3"/>
  <c r="P80" i="3"/>
  <c r="Q80" i="3"/>
  <c r="V80" i="2"/>
  <c r="K81" i="3"/>
  <c r="L81" i="3"/>
  <c r="A82" i="3"/>
  <c r="U31" i="2" s="1"/>
  <c r="M81" i="3"/>
  <c r="I81" i="3"/>
  <c r="N81" i="3"/>
  <c r="J81" i="3"/>
  <c r="M89" i="2" l="1"/>
  <c r="D90" i="2"/>
  <c r="AN80" i="2"/>
  <c r="AX90" i="2"/>
  <c r="AY90" i="2" s="1"/>
  <c r="G90" i="2"/>
  <c r="H90" i="2" s="1"/>
  <c r="AI89" i="2"/>
  <c r="V28" i="2"/>
  <c r="V29" i="2"/>
  <c r="V27" i="2"/>
  <c r="V30" i="2"/>
  <c r="AC89" i="2"/>
  <c r="AE89" i="2"/>
  <c r="AN87" i="2"/>
  <c r="AJ88" i="2"/>
  <c r="V88" i="2"/>
  <c r="AL88" i="2" s="1"/>
  <c r="AG89" i="2"/>
  <c r="AH88" i="2"/>
  <c r="X87" i="2"/>
  <c r="AB88" i="2"/>
  <c r="Y90" i="2"/>
  <c r="W90" i="2"/>
  <c r="AA90" i="2"/>
  <c r="Z88" i="2"/>
  <c r="Q89" i="2"/>
  <c r="S89" i="2"/>
  <c r="L89" i="2"/>
  <c r="J89" i="2"/>
  <c r="R88" i="2"/>
  <c r="P88" i="2"/>
  <c r="K88" i="2"/>
  <c r="I88" i="2"/>
  <c r="C86" i="2"/>
  <c r="E90" i="2"/>
  <c r="F90" i="2" s="1"/>
  <c r="B90" i="2"/>
  <c r="A91" i="2"/>
  <c r="U91" i="2" s="1"/>
  <c r="V8" i="2"/>
  <c r="AL8" i="2" s="1"/>
  <c r="V10" i="2"/>
  <c r="AL10" i="2" s="1"/>
  <c r="V7" i="2"/>
  <c r="AL7" i="2" s="1"/>
  <c r="V11" i="2"/>
  <c r="AL11" i="2" s="1"/>
  <c r="V9" i="2"/>
  <c r="AL9" i="2" s="1"/>
  <c r="V6" i="2"/>
  <c r="AL6" i="2" s="1"/>
  <c r="V22" i="2"/>
  <c r="V26" i="2"/>
  <c r="V21" i="2"/>
  <c r="V25" i="2"/>
  <c r="V24" i="2"/>
  <c r="V23" i="2"/>
  <c r="AL80" i="2"/>
  <c r="P81" i="3"/>
  <c r="V33" i="2"/>
  <c r="V35" i="2"/>
  <c r="V37" i="2"/>
  <c r="V39" i="2"/>
  <c r="V31" i="2"/>
  <c r="V32" i="2"/>
  <c r="V34" i="2"/>
  <c r="V36" i="2"/>
  <c r="V38" i="2"/>
  <c r="V40" i="2"/>
  <c r="Q81" i="3"/>
  <c r="R81" i="3"/>
  <c r="V16" i="2"/>
  <c r="V18" i="2"/>
  <c r="V20" i="2"/>
  <c r="V19" i="2"/>
  <c r="V17" i="2"/>
  <c r="K82" i="3"/>
  <c r="L82" i="3"/>
  <c r="A83" i="3"/>
  <c r="M82" i="3"/>
  <c r="I82" i="3"/>
  <c r="J82" i="3"/>
  <c r="N82" i="3"/>
  <c r="M90" i="2" l="1"/>
  <c r="D91" i="2"/>
  <c r="AN88" i="2"/>
  <c r="AX91" i="2"/>
  <c r="AY91" i="2" s="1"/>
  <c r="G91" i="2"/>
  <c r="H91" i="2" s="1"/>
  <c r="V90" i="2"/>
  <c r="AL90" i="2" s="1"/>
  <c r="AC90" i="2"/>
  <c r="AE90" i="2"/>
  <c r="V89" i="2"/>
  <c r="AL89" i="2" s="1"/>
  <c r="Z89" i="2"/>
  <c r="AG90" i="2"/>
  <c r="AI90" i="2"/>
  <c r="AH89" i="2"/>
  <c r="W91" i="2"/>
  <c r="AA91" i="2"/>
  <c r="Y91" i="2"/>
  <c r="X88" i="2"/>
  <c r="AB89" i="2"/>
  <c r="AJ89" i="2"/>
  <c r="S90" i="2"/>
  <c r="L90" i="2"/>
  <c r="J90" i="2"/>
  <c r="Q90" i="2"/>
  <c r="P89" i="2"/>
  <c r="K89" i="2"/>
  <c r="R89" i="2"/>
  <c r="I89" i="2"/>
  <c r="C87" i="2"/>
  <c r="A92" i="2"/>
  <c r="U92" i="2" s="1"/>
  <c r="E91" i="2"/>
  <c r="F91" i="2" s="1"/>
  <c r="B91" i="2"/>
  <c r="R82" i="3"/>
  <c r="P82" i="3"/>
  <c r="Q82" i="3"/>
  <c r="AL33" i="2"/>
  <c r="AL25" i="2"/>
  <c r="AL17" i="2"/>
  <c r="AL21" i="2"/>
  <c r="AL24" i="2"/>
  <c r="AL16" i="2"/>
  <c r="AL39" i="2"/>
  <c r="AL37" i="2"/>
  <c r="AL32" i="2"/>
  <c r="AL28" i="2"/>
  <c r="AL23" i="2"/>
  <c r="AL18" i="2"/>
  <c r="AL34" i="2"/>
  <c r="AL30" i="2"/>
  <c r="AL29" i="2"/>
  <c r="AL20" i="2"/>
  <c r="AL40" i="2"/>
  <c r="AL38" i="2"/>
  <c r="AL36" i="2"/>
  <c r="AL35" i="2"/>
  <c r="AL31" i="2"/>
  <c r="AL26" i="2"/>
  <c r="AL27" i="2"/>
  <c r="AL19" i="2"/>
  <c r="AL22" i="2"/>
  <c r="V41" i="2"/>
  <c r="K83" i="3"/>
  <c r="L83" i="3"/>
  <c r="A84" i="3"/>
  <c r="M83" i="3"/>
  <c r="I83" i="3"/>
  <c r="N83" i="3"/>
  <c r="J83" i="3"/>
  <c r="M91" i="2" l="1"/>
  <c r="D92" i="2"/>
  <c r="AX92" i="2"/>
  <c r="AY92" i="2" s="1"/>
  <c r="G92" i="2"/>
  <c r="H92" i="2" s="1"/>
  <c r="AC91" i="2"/>
  <c r="AE91" i="2"/>
  <c r="AI91" i="2"/>
  <c r="AJ90" i="2"/>
  <c r="AG91" i="2"/>
  <c r="AN89" i="2"/>
  <c r="AH90" i="2"/>
  <c r="X89" i="2"/>
  <c r="Y92" i="2"/>
  <c r="AC92" i="2" s="1"/>
  <c r="W92" i="2"/>
  <c r="AA92" i="2"/>
  <c r="AB90" i="2"/>
  <c r="Z90" i="2"/>
  <c r="K90" i="2"/>
  <c r="R90" i="2"/>
  <c r="P90" i="2"/>
  <c r="L91" i="2"/>
  <c r="J91" i="2"/>
  <c r="Q91" i="2"/>
  <c r="S91" i="2"/>
  <c r="I90" i="2"/>
  <c r="C88" i="2"/>
  <c r="E92" i="2"/>
  <c r="F92" i="2" s="1"/>
  <c r="A93" i="2"/>
  <c r="U93" i="2" s="1"/>
  <c r="B92" i="2"/>
  <c r="R83" i="3"/>
  <c r="P83" i="3"/>
  <c r="Q83" i="3"/>
  <c r="AL41" i="2"/>
  <c r="V42" i="2"/>
  <c r="K84" i="3"/>
  <c r="L84" i="3"/>
  <c r="A85" i="3"/>
  <c r="M84" i="3"/>
  <c r="I84" i="3"/>
  <c r="N84" i="3"/>
  <c r="J84" i="3"/>
  <c r="M92" i="2" l="1"/>
  <c r="D93" i="2"/>
  <c r="AX93" i="2"/>
  <c r="AY93" i="2" s="1"/>
  <c r="G93" i="2"/>
  <c r="H93" i="2" s="1"/>
  <c r="AN90" i="2"/>
  <c r="AI92" i="2"/>
  <c r="AB91" i="2"/>
  <c r="AJ91" i="2"/>
  <c r="W93" i="2"/>
  <c r="AA93" i="2"/>
  <c r="Y93" i="2"/>
  <c r="X90" i="2"/>
  <c r="AG92" i="2"/>
  <c r="V91" i="2"/>
  <c r="AL91" i="2" s="1"/>
  <c r="Z91" i="2"/>
  <c r="AE92" i="2"/>
  <c r="AH91" i="2"/>
  <c r="S92" i="2"/>
  <c r="Q92" i="2"/>
  <c r="L92" i="2"/>
  <c r="J92" i="2"/>
  <c r="R91" i="2"/>
  <c r="P91" i="2"/>
  <c r="K91" i="2"/>
  <c r="I91" i="2"/>
  <c r="C89" i="2"/>
  <c r="B93" i="2"/>
  <c r="E93" i="2"/>
  <c r="F93" i="2" s="1"/>
  <c r="A94" i="2"/>
  <c r="U94" i="2" s="1"/>
  <c r="P84" i="3"/>
  <c r="R84" i="3"/>
  <c r="Q84" i="3"/>
  <c r="AL42" i="2"/>
  <c r="K85" i="3"/>
  <c r="L85" i="3"/>
  <c r="A86" i="3"/>
  <c r="M85" i="3"/>
  <c r="I85" i="3"/>
  <c r="N85" i="3"/>
  <c r="J85" i="3"/>
  <c r="M93" i="2" l="1"/>
  <c r="D94" i="2"/>
  <c r="AX94" i="2"/>
  <c r="AY94" i="2" s="1"/>
  <c r="G94" i="2"/>
  <c r="H94" i="2" s="1"/>
  <c r="AC93" i="2"/>
  <c r="AE93" i="2"/>
  <c r="V92" i="2"/>
  <c r="AL92" i="2" s="1"/>
  <c r="AN91" i="2"/>
  <c r="AJ92" i="2"/>
  <c r="X91" i="2"/>
  <c r="Y94" i="2"/>
  <c r="W94" i="2"/>
  <c r="AA94" i="2"/>
  <c r="AI93" i="2"/>
  <c r="Z92" i="2"/>
  <c r="AH92" i="2"/>
  <c r="AB92" i="2"/>
  <c r="AG93" i="2"/>
  <c r="Q93" i="2"/>
  <c r="S93" i="2"/>
  <c r="L93" i="2"/>
  <c r="J93" i="2"/>
  <c r="P92" i="2"/>
  <c r="R92" i="2"/>
  <c r="K92" i="2"/>
  <c r="I92" i="2"/>
  <c r="C90" i="2"/>
  <c r="B94" i="2"/>
  <c r="E94" i="2"/>
  <c r="F94" i="2" s="1"/>
  <c r="A95" i="2"/>
  <c r="U95" i="2" s="1"/>
  <c r="Q85" i="3"/>
  <c r="P85" i="3"/>
  <c r="R85" i="3"/>
  <c r="K86" i="3"/>
  <c r="L86" i="3"/>
  <c r="A87" i="3"/>
  <c r="M86" i="3"/>
  <c r="I86" i="3"/>
  <c r="J86" i="3"/>
  <c r="N86" i="3"/>
  <c r="AB93" i="2" l="1"/>
  <c r="M94" i="2"/>
  <c r="D95" i="2"/>
  <c r="AX95" i="2"/>
  <c r="AY95" i="2" s="1"/>
  <c r="G95" i="2"/>
  <c r="H95" i="2" s="1"/>
  <c r="AC94" i="2"/>
  <c r="AE94" i="2"/>
  <c r="AN92" i="2"/>
  <c r="Z93" i="2"/>
  <c r="AJ93" i="2"/>
  <c r="AH93" i="2"/>
  <c r="V93" i="2"/>
  <c r="AL93" i="2" s="1"/>
  <c r="AG94" i="2"/>
  <c r="Y95" i="2"/>
  <c r="W95" i="2"/>
  <c r="AA95" i="2"/>
  <c r="X92" i="2"/>
  <c r="AI94" i="2"/>
  <c r="S94" i="2"/>
  <c r="L94" i="2"/>
  <c r="J94" i="2"/>
  <c r="Q94" i="2"/>
  <c r="K93" i="2"/>
  <c r="P93" i="2"/>
  <c r="R93" i="2"/>
  <c r="B95" i="2"/>
  <c r="I93" i="2"/>
  <c r="C91" i="2"/>
  <c r="A96" i="2"/>
  <c r="U96" i="2" s="1"/>
  <c r="E95" i="2"/>
  <c r="F95" i="2" s="1"/>
  <c r="R86" i="3"/>
  <c r="P86" i="3"/>
  <c r="Q86" i="3"/>
  <c r="K87" i="3"/>
  <c r="L87" i="3"/>
  <c r="A88" i="3"/>
  <c r="M87" i="3"/>
  <c r="I87" i="3"/>
  <c r="N87" i="3"/>
  <c r="J87" i="3"/>
  <c r="M95" i="2" l="1"/>
  <c r="D96" i="2"/>
  <c r="AX96" i="2"/>
  <c r="AY96" i="2" s="1"/>
  <c r="G96" i="2"/>
  <c r="H96" i="2" s="1"/>
  <c r="AC95" i="2"/>
  <c r="AE95" i="2"/>
  <c r="AG95" i="2"/>
  <c r="AI95" i="2"/>
  <c r="AN93" i="2"/>
  <c r="AA96" i="2"/>
  <c r="Y96" i="2"/>
  <c r="W96" i="2"/>
  <c r="AB94" i="2"/>
  <c r="X94" i="2"/>
  <c r="AJ94" i="2"/>
  <c r="AH94" i="2"/>
  <c r="X93" i="2"/>
  <c r="Z94" i="2"/>
  <c r="V94" i="2"/>
  <c r="AL94" i="2" s="1"/>
  <c r="K94" i="2"/>
  <c r="R94" i="2"/>
  <c r="P94" i="2"/>
  <c r="L95" i="2"/>
  <c r="J95" i="2"/>
  <c r="Q95" i="2"/>
  <c r="S95" i="2"/>
  <c r="I94" i="2"/>
  <c r="C92" i="2"/>
  <c r="B96" i="2"/>
  <c r="A97" i="2"/>
  <c r="U97" i="2" s="1"/>
  <c r="E96" i="2"/>
  <c r="F96" i="2" s="1"/>
  <c r="P87" i="3"/>
  <c r="R87" i="3"/>
  <c r="Q87" i="3"/>
  <c r="K88" i="3"/>
  <c r="L88" i="3"/>
  <c r="A89" i="3"/>
  <c r="M88" i="3"/>
  <c r="I88" i="3"/>
  <c r="N88" i="3"/>
  <c r="J88" i="3"/>
  <c r="AB95" i="2" l="1"/>
  <c r="M96" i="2"/>
  <c r="D97" i="2"/>
  <c r="AX97" i="2"/>
  <c r="AY97" i="2" s="1"/>
  <c r="G97" i="2"/>
  <c r="H97" i="2" s="1"/>
  <c r="AG96" i="2"/>
  <c r="AC96" i="2"/>
  <c r="AE96" i="2"/>
  <c r="V95" i="2"/>
  <c r="AL95" i="2" s="1"/>
  <c r="Z95" i="2"/>
  <c r="AH95" i="2"/>
  <c r="AN94" i="2"/>
  <c r="X95" i="2"/>
  <c r="AI96" i="2"/>
  <c r="Y97" i="2"/>
  <c r="AA97" i="2"/>
  <c r="W97" i="2"/>
  <c r="AJ95" i="2"/>
  <c r="S96" i="2"/>
  <c r="Q96" i="2"/>
  <c r="L96" i="2"/>
  <c r="J96" i="2"/>
  <c r="R95" i="2"/>
  <c r="K95" i="2"/>
  <c r="P95" i="2"/>
  <c r="I95" i="2"/>
  <c r="C93" i="2"/>
  <c r="E97" i="2"/>
  <c r="F97" i="2" s="1"/>
  <c r="B97" i="2"/>
  <c r="A98" i="2"/>
  <c r="U98" i="2" s="1"/>
  <c r="Q88" i="3"/>
  <c r="R88" i="3"/>
  <c r="P88" i="3"/>
  <c r="K89" i="3"/>
  <c r="L89" i="3"/>
  <c r="A90" i="3"/>
  <c r="M89" i="3"/>
  <c r="I89" i="3"/>
  <c r="N89" i="3"/>
  <c r="J89" i="3"/>
  <c r="M97" i="2" l="1"/>
  <c r="D98" i="2"/>
  <c r="AX98" i="2"/>
  <c r="AY98" i="2" s="1"/>
  <c r="G98" i="2"/>
  <c r="H98" i="2" s="1"/>
  <c r="AC97" i="2"/>
  <c r="AE97" i="2"/>
  <c r="AN95" i="2"/>
  <c r="AI97" i="2"/>
  <c r="Y98" i="2"/>
  <c r="AC98" i="2" s="1"/>
  <c r="AA98" i="2"/>
  <c r="W98" i="2"/>
  <c r="AH96" i="2"/>
  <c r="AG97" i="2"/>
  <c r="Z96" i="2"/>
  <c r="AB96" i="2"/>
  <c r="AJ96" i="2"/>
  <c r="V96" i="2"/>
  <c r="AL96" i="2" s="1"/>
  <c r="K96" i="2"/>
  <c r="P96" i="2"/>
  <c r="R96" i="2"/>
  <c r="Q97" i="2"/>
  <c r="S97" i="2"/>
  <c r="L97" i="2"/>
  <c r="J97" i="2"/>
  <c r="I97" i="2"/>
  <c r="I96" i="2"/>
  <c r="C94" i="2"/>
  <c r="A99" i="2"/>
  <c r="U99" i="2" s="1"/>
  <c r="E98" i="2"/>
  <c r="F98" i="2" s="1"/>
  <c r="B98" i="2"/>
  <c r="P89" i="3"/>
  <c r="R89" i="3"/>
  <c r="Q89" i="3"/>
  <c r="K90" i="3"/>
  <c r="L90" i="3"/>
  <c r="A91" i="3"/>
  <c r="M90" i="3"/>
  <c r="I90" i="3"/>
  <c r="J90" i="3"/>
  <c r="N90" i="3"/>
  <c r="M98" i="2" l="1"/>
  <c r="D99" i="2"/>
  <c r="AX99" i="2"/>
  <c r="AY99" i="2" s="1"/>
  <c r="G99" i="2"/>
  <c r="H99" i="2" s="1"/>
  <c r="AI98" i="2"/>
  <c r="AN96" i="2"/>
  <c r="AH97" i="2"/>
  <c r="AE98" i="2"/>
  <c r="AA99" i="2"/>
  <c r="Y99" i="2"/>
  <c r="W99" i="2"/>
  <c r="X96" i="2"/>
  <c r="AJ97" i="2"/>
  <c r="Z97" i="2"/>
  <c r="AG98" i="2"/>
  <c r="V97" i="2"/>
  <c r="AL97" i="2" s="1"/>
  <c r="AB97" i="2"/>
  <c r="S98" i="2"/>
  <c r="L98" i="2"/>
  <c r="J98" i="2"/>
  <c r="Q98" i="2"/>
  <c r="K97" i="2"/>
  <c r="P97" i="2"/>
  <c r="R97" i="2"/>
  <c r="C95" i="2"/>
  <c r="A100" i="2"/>
  <c r="U100" i="2" s="1"/>
  <c r="E99" i="2"/>
  <c r="F99" i="2" s="1"/>
  <c r="B99" i="2"/>
  <c r="R90" i="3"/>
  <c r="P90" i="3"/>
  <c r="Q90" i="3"/>
  <c r="K91" i="3"/>
  <c r="L91" i="3"/>
  <c r="A92" i="3"/>
  <c r="M91" i="3"/>
  <c r="I91" i="3"/>
  <c r="N91" i="3"/>
  <c r="J91" i="3"/>
  <c r="M99" i="2" l="1"/>
  <c r="D100" i="2"/>
  <c r="AX100" i="2"/>
  <c r="AY100" i="2" s="1"/>
  <c r="G100" i="2"/>
  <c r="H100" i="2" s="1"/>
  <c r="AC99" i="2"/>
  <c r="AE99" i="2"/>
  <c r="AG99" i="2"/>
  <c r="AJ98" i="2"/>
  <c r="AN97" i="2"/>
  <c r="AH98" i="2"/>
  <c r="V98" i="2"/>
  <c r="AL98" i="2" s="1"/>
  <c r="Z98" i="2"/>
  <c r="X97" i="2"/>
  <c r="Y100" i="2"/>
  <c r="W100" i="2"/>
  <c r="AA100" i="2"/>
  <c r="AB98" i="2"/>
  <c r="AI99" i="2"/>
  <c r="L99" i="2"/>
  <c r="J99" i="2"/>
  <c r="Q99" i="2"/>
  <c r="S99" i="2"/>
  <c r="K98" i="2"/>
  <c r="R98" i="2"/>
  <c r="P98" i="2"/>
  <c r="I98" i="2"/>
  <c r="C96" i="2"/>
  <c r="B100" i="2"/>
  <c r="A101" i="2"/>
  <c r="U101" i="2" s="1"/>
  <c r="E100" i="2"/>
  <c r="F100" i="2" s="1"/>
  <c r="R91" i="3"/>
  <c r="P91" i="3"/>
  <c r="Q91" i="3"/>
  <c r="K92" i="3"/>
  <c r="L92" i="3"/>
  <c r="A93" i="3"/>
  <c r="I92" i="3"/>
  <c r="M92" i="3"/>
  <c r="J92" i="3"/>
  <c r="N92" i="3"/>
  <c r="M100" i="2" l="1"/>
  <c r="D101" i="2"/>
  <c r="AX101" i="2"/>
  <c r="AY101" i="2" s="1"/>
  <c r="G101" i="2"/>
  <c r="H101" i="2" s="1"/>
  <c r="AG100" i="2"/>
  <c r="AC100" i="2"/>
  <c r="AE100" i="2"/>
  <c r="AN98" i="2"/>
  <c r="AI100" i="2"/>
  <c r="AB99" i="2"/>
  <c r="V99" i="2"/>
  <c r="AL99" i="2" s="1"/>
  <c r="AH99" i="2"/>
  <c r="Z99" i="2"/>
  <c r="AA101" i="2"/>
  <c r="Y101" i="2"/>
  <c r="W101" i="2"/>
  <c r="X98" i="2"/>
  <c r="AJ99" i="2"/>
  <c r="X99" i="2"/>
  <c r="Q100" i="2"/>
  <c r="S100" i="2"/>
  <c r="J100" i="2"/>
  <c r="L100" i="2"/>
  <c r="P99" i="2"/>
  <c r="R99" i="2"/>
  <c r="K99" i="2"/>
  <c r="I99" i="2"/>
  <c r="C97" i="2"/>
  <c r="A102" i="2"/>
  <c r="U102" i="2" s="1"/>
  <c r="E101" i="2"/>
  <c r="F101" i="2" s="1"/>
  <c r="B101" i="2"/>
  <c r="P92" i="3"/>
  <c r="R92" i="3"/>
  <c r="Q92" i="3"/>
  <c r="K93" i="3"/>
  <c r="L93" i="3"/>
  <c r="A94" i="3"/>
  <c r="M93" i="3"/>
  <c r="I93" i="3"/>
  <c r="N93" i="3"/>
  <c r="J93" i="3"/>
  <c r="M101" i="2" l="1"/>
  <c r="D102" i="2"/>
  <c r="AX102" i="2"/>
  <c r="AY102" i="2" s="1"/>
  <c r="G102" i="2"/>
  <c r="H102" i="2" s="1"/>
  <c r="AH100" i="2"/>
  <c r="AI101" i="2"/>
  <c r="AC101" i="2"/>
  <c r="AE101" i="2"/>
  <c r="AG101" i="2"/>
  <c r="AN99" i="2"/>
  <c r="AJ100" i="2"/>
  <c r="V100" i="2"/>
  <c r="AL100" i="2" s="1"/>
  <c r="Z100" i="2"/>
  <c r="A103" i="2"/>
  <c r="U103" i="2" s="1"/>
  <c r="AA102" i="2"/>
  <c r="W102" i="2"/>
  <c r="Y102" i="2"/>
  <c r="AB100" i="2"/>
  <c r="R100" i="2"/>
  <c r="P100" i="2"/>
  <c r="K100" i="2"/>
  <c r="Q101" i="2"/>
  <c r="S101" i="2"/>
  <c r="L101" i="2"/>
  <c r="J101" i="2"/>
  <c r="I100" i="2"/>
  <c r="C98" i="2"/>
  <c r="E102" i="2"/>
  <c r="F102" i="2" s="1"/>
  <c r="B102" i="2"/>
  <c r="P93" i="3"/>
  <c r="R93" i="3"/>
  <c r="Q93" i="3"/>
  <c r="K94" i="3"/>
  <c r="L94" i="3"/>
  <c r="A95" i="3"/>
  <c r="M94" i="3"/>
  <c r="I94" i="3"/>
  <c r="N94" i="3"/>
  <c r="J94" i="3"/>
  <c r="M102" i="2" l="1"/>
  <c r="D103" i="2"/>
  <c r="AX103" i="2"/>
  <c r="AY103" i="2" s="1"/>
  <c r="G103" i="2"/>
  <c r="H103" i="2" s="1"/>
  <c r="AN100" i="2"/>
  <c r="E103" i="2"/>
  <c r="F103" i="2" s="1"/>
  <c r="AC102" i="2"/>
  <c r="AE102" i="2"/>
  <c r="V101" i="2"/>
  <c r="AL101" i="2" s="1"/>
  <c r="Z101" i="2"/>
  <c r="AJ101" i="2"/>
  <c r="AA103" i="2"/>
  <c r="W103" i="2"/>
  <c r="Y103" i="2"/>
  <c r="AC103" i="2" s="1"/>
  <c r="AH101" i="2"/>
  <c r="X100" i="2"/>
  <c r="AI102" i="2"/>
  <c r="A104" i="2"/>
  <c r="U104" i="2" s="1"/>
  <c r="AB101" i="2"/>
  <c r="AG102" i="2"/>
  <c r="B103" i="2"/>
  <c r="S102" i="2"/>
  <c r="L102" i="2"/>
  <c r="J102" i="2"/>
  <c r="Q102" i="2"/>
  <c r="R101" i="2"/>
  <c r="K101" i="2"/>
  <c r="P101" i="2"/>
  <c r="I101" i="2"/>
  <c r="C99" i="2"/>
  <c r="R94" i="3"/>
  <c r="Q94" i="3"/>
  <c r="P94" i="3"/>
  <c r="V44" i="2"/>
  <c r="V46" i="2"/>
  <c r="V48" i="2"/>
  <c r="V50" i="2"/>
  <c r="V52" i="2"/>
  <c r="V43" i="2"/>
  <c r="V45" i="2"/>
  <c r="V47" i="2"/>
  <c r="V49" i="2"/>
  <c r="V51" i="2"/>
  <c r="V53" i="2"/>
  <c r="K95" i="3"/>
  <c r="L95" i="3"/>
  <c r="V54" i="2"/>
  <c r="A96" i="3"/>
  <c r="M95" i="3"/>
  <c r="I95" i="3"/>
  <c r="N95" i="3"/>
  <c r="J95" i="3"/>
  <c r="M103" i="2" l="1"/>
  <c r="D104" i="2"/>
  <c r="AX104" i="2"/>
  <c r="AY104" i="2" s="1"/>
  <c r="G104" i="2"/>
  <c r="H104" i="2" s="1"/>
  <c r="L103" i="2"/>
  <c r="E104" i="2"/>
  <c r="F104" i="2" s="1"/>
  <c r="AG103" i="2"/>
  <c r="AN101" i="2"/>
  <c r="W104" i="2"/>
  <c r="AA104" i="2"/>
  <c r="Y104" i="2"/>
  <c r="X101" i="2"/>
  <c r="X102" i="2"/>
  <c r="V102" i="2"/>
  <c r="AL102" i="2" s="1"/>
  <c r="AB102" i="2"/>
  <c r="AI103" i="2"/>
  <c r="AE103" i="2"/>
  <c r="A105" i="2"/>
  <c r="U105" i="2" s="1"/>
  <c r="AH102" i="2"/>
  <c r="AJ102" i="2"/>
  <c r="Z102" i="2"/>
  <c r="Q103" i="2"/>
  <c r="B104" i="2"/>
  <c r="J103" i="2"/>
  <c r="R103" i="2"/>
  <c r="S103" i="2"/>
  <c r="P102" i="2"/>
  <c r="K102" i="2"/>
  <c r="R102" i="2"/>
  <c r="I102" i="2"/>
  <c r="C100" i="2"/>
  <c r="P95" i="3"/>
  <c r="R95" i="3"/>
  <c r="Q95" i="3"/>
  <c r="AL53" i="2"/>
  <c r="AL49" i="2"/>
  <c r="AL48" i="2"/>
  <c r="AL45" i="2"/>
  <c r="AL52" i="2"/>
  <c r="AL44" i="2"/>
  <c r="AL47" i="2"/>
  <c r="AL46" i="2"/>
  <c r="AL54" i="2"/>
  <c r="AL51" i="2"/>
  <c r="AL43" i="2"/>
  <c r="AL50" i="2"/>
  <c r="K96" i="3"/>
  <c r="L96" i="3"/>
  <c r="A97" i="3"/>
  <c r="M96" i="3"/>
  <c r="I96" i="3"/>
  <c r="N96" i="3"/>
  <c r="J96" i="3"/>
  <c r="M104" i="2" l="1"/>
  <c r="D105" i="2"/>
  <c r="AX105" i="2"/>
  <c r="AY105" i="2" s="1"/>
  <c r="G105" i="2"/>
  <c r="H105" i="2" s="1"/>
  <c r="AB103" i="2"/>
  <c r="E105" i="2"/>
  <c r="F105" i="2" s="1"/>
  <c r="AC104" i="2"/>
  <c r="AE104" i="2"/>
  <c r="AG104" i="2"/>
  <c r="AN102" i="2"/>
  <c r="A106" i="2"/>
  <c r="U106" i="2" s="1"/>
  <c r="R104" i="2"/>
  <c r="AJ103" i="2"/>
  <c r="V103" i="2"/>
  <c r="AL103" i="2" s="1"/>
  <c r="AI104" i="2"/>
  <c r="Y105" i="2"/>
  <c r="AA105" i="2"/>
  <c r="W105" i="2"/>
  <c r="Z103" i="2"/>
  <c r="AH103" i="2"/>
  <c r="B105" i="2"/>
  <c r="L104" i="2"/>
  <c r="P103" i="2"/>
  <c r="J104" i="2"/>
  <c r="S104" i="2"/>
  <c r="Q104" i="2"/>
  <c r="I103" i="2"/>
  <c r="K103" i="2"/>
  <c r="C101" i="2"/>
  <c r="R96" i="3"/>
  <c r="P96" i="3"/>
  <c r="Q96" i="3"/>
  <c r="V55" i="2"/>
  <c r="K97" i="3"/>
  <c r="L97" i="3"/>
  <c r="A98" i="3"/>
  <c r="M97" i="3"/>
  <c r="I97" i="3"/>
  <c r="N97" i="3"/>
  <c r="J97" i="3"/>
  <c r="M105" i="2" l="1"/>
  <c r="D106" i="2"/>
  <c r="AX106" i="2"/>
  <c r="AY106" i="2" s="1"/>
  <c r="G106" i="2"/>
  <c r="H106" i="2" s="1"/>
  <c r="AC105" i="2"/>
  <c r="AE105" i="2"/>
  <c r="E106" i="2"/>
  <c r="F106" i="2" s="1"/>
  <c r="W106" i="2"/>
  <c r="P104" i="2"/>
  <c r="K104" i="2"/>
  <c r="I104" i="2"/>
  <c r="AJ104" i="2"/>
  <c r="V104" i="2"/>
  <c r="AL104" i="2" s="1"/>
  <c r="AI105" i="2"/>
  <c r="A107" i="2"/>
  <c r="U107" i="2" s="1"/>
  <c r="AA106" i="2"/>
  <c r="Y106" i="2"/>
  <c r="AN103" i="2"/>
  <c r="AG105" i="2"/>
  <c r="X103" i="2"/>
  <c r="Z104" i="2"/>
  <c r="AB104" i="2"/>
  <c r="AH104" i="2"/>
  <c r="J105" i="2"/>
  <c r="Q105" i="2"/>
  <c r="S105" i="2"/>
  <c r="B106" i="2"/>
  <c r="R105" i="2"/>
  <c r="L105" i="2"/>
  <c r="C102" i="2"/>
  <c r="P97" i="3"/>
  <c r="Q97" i="3"/>
  <c r="R97" i="3"/>
  <c r="AL55" i="2"/>
  <c r="K98" i="3"/>
  <c r="L98" i="3"/>
  <c r="A99" i="3"/>
  <c r="M98" i="3"/>
  <c r="I98" i="3"/>
  <c r="N98" i="3"/>
  <c r="J98" i="3"/>
  <c r="M106" i="2" l="1"/>
  <c r="D107" i="2"/>
  <c r="AX107" i="2"/>
  <c r="AY107" i="2" s="1"/>
  <c r="G107" i="2"/>
  <c r="H107" i="2" s="1"/>
  <c r="AC106" i="2"/>
  <c r="AE106" i="2"/>
  <c r="W107" i="2"/>
  <c r="E107" i="2"/>
  <c r="F107" i="2" s="1"/>
  <c r="AA107" i="2"/>
  <c r="Y107" i="2"/>
  <c r="AN104" i="2"/>
  <c r="AB105" i="2"/>
  <c r="Z105" i="2"/>
  <c r="J106" i="2"/>
  <c r="AG106" i="2"/>
  <c r="AI106" i="2"/>
  <c r="P105" i="2"/>
  <c r="V105" i="2"/>
  <c r="AL105" i="2" s="1"/>
  <c r="AJ105" i="2"/>
  <c r="X104" i="2"/>
  <c r="AH105" i="2"/>
  <c r="P106" i="2"/>
  <c r="Q106" i="2"/>
  <c r="S106" i="2"/>
  <c r="B107" i="2"/>
  <c r="L106" i="2"/>
  <c r="I105" i="2"/>
  <c r="K105" i="2"/>
  <c r="C103" i="2"/>
  <c r="P98" i="3"/>
  <c r="R98" i="3"/>
  <c r="Q98" i="3"/>
  <c r="K99" i="3"/>
  <c r="L99" i="3"/>
  <c r="A100" i="3"/>
  <c r="M99" i="3"/>
  <c r="I99" i="3"/>
  <c r="N99" i="3"/>
  <c r="J99" i="3"/>
  <c r="M107" i="2" l="1"/>
  <c r="N107" i="2" s="1"/>
  <c r="AC107" i="2"/>
  <c r="AE107" i="2"/>
  <c r="AN105" i="2"/>
  <c r="Z106" i="2"/>
  <c r="X105" i="2"/>
  <c r="AH106" i="2"/>
  <c r="AB106" i="2"/>
  <c r="L107" i="2"/>
  <c r="AG107" i="2"/>
  <c r="AI107" i="2"/>
  <c r="V106" i="2"/>
  <c r="AL106" i="2" s="1"/>
  <c r="AJ106" i="2"/>
  <c r="J107" i="2"/>
  <c r="Q107" i="2"/>
  <c r="I106" i="2"/>
  <c r="K106" i="2"/>
  <c r="R106" i="2"/>
  <c r="P107" i="2"/>
  <c r="S107" i="2"/>
  <c r="C104" i="2"/>
  <c r="Q99" i="3"/>
  <c r="P99" i="3"/>
  <c r="R99" i="3"/>
  <c r="K100" i="3"/>
  <c r="L100" i="3"/>
  <c r="A101" i="3"/>
  <c r="M100" i="3"/>
  <c r="I100" i="3"/>
  <c r="N100" i="3"/>
  <c r="J100" i="3"/>
  <c r="AD107" i="2" l="1"/>
  <c r="AH107" i="2"/>
  <c r="X106" i="2"/>
  <c r="Z107" i="2"/>
  <c r="AN106" i="2"/>
  <c r="V107" i="2"/>
  <c r="AL107" i="2" s="1"/>
  <c r="AJ107" i="2"/>
  <c r="AB107" i="2"/>
  <c r="R107" i="2"/>
  <c r="K107" i="2"/>
  <c r="I107" i="2"/>
  <c r="C105" i="2"/>
  <c r="P100" i="3"/>
  <c r="R100" i="3"/>
  <c r="Q100" i="3"/>
  <c r="K101" i="3"/>
  <c r="L101" i="3"/>
  <c r="A102" i="3"/>
  <c r="M101" i="3"/>
  <c r="I101" i="3"/>
  <c r="N101" i="3"/>
  <c r="J101" i="3"/>
  <c r="AN107" i="2" l="1"/>
  <c r="X107" i="2"/>
  <c r="C106" i="2"/>
  <c r="P101" i="3"/>
  <c r="R101" i="3"/>
  <c r="Q101" i="3"/>
  <c r="V57" i="2"/>
  <c r="V58" i="2"/>
  <c r="V59" i="2"/>
  <c r="V56" i="2"/>
  <c r="V60" i="2"/>
  <c r="K102" i="3"/>
  <c r="L102" i="3"/>
  <c r="V61" i="2"/>
  <c r="A103" i="3"/>
  <c r="M102" i="3"/>
  <c r="I102" i="3"/>
  <c r="N102" i="3"/>
  <c r="J102" i="3"/>
  <c r="C107" i="2" l="1"/>
  <c r="P102" i="3"/>
  <c r="R102" i="3"/>
  <c r="Q102" i="3"/>
  <c r="AL60" i="2"/>
  <c r="AL57" i="2"/>
  <c r="AL56" i="2"/>
  <c r="AL61" i="2"/>
  <c r="AL59" i="2"/>
  <c r="AL58" i="2"/>
  <c r="K103" i="3"/>
  <c r="L103" i="3"/>
  <c r="A104" i="3"/>
  <c r="M103" i="3"/>
  <c r="I103" i="3"/>
  <c r="N103" i="3"/>
  <c r="J103" i="3"/>
  <c r="H30" i="1" l="1"/>
  <c r="N106" i="2"/>
  <c r="AD106" i="2" s="1"/>
  <c r="R103" i="3"/>
  <c r="P103" i="3"/>
  <c r="Q103" i="3"/>
  <c r="V62" i="2"/>
  <c r="K104" i="3"/>
  <c r="L104" i="3"/>
  <c r="A105" i="3"/>
  <c r="M104" i="3"/>
  <c r="I104" i="3"/>
  <c r="N104" i="3"/>
  <c r="J104" i="3"/>
  <c r="N105" i="2" l="1"/>
  <c r="N104" i="2" s="1"/>
  <c r="P104" i="3"/>
  <c r="Q104" i="3"/>
  <c r="R104" i="3"/>
  <c r="AL62" i="2"/>
  <c r="V63" i="2"/>
  <c r="K105" i="3"/>
  <c r="L105" i="3"/>
  <c r="V64" i="2"/>
  <c r="A106" i="3"/>
  <c r="M105" i="3"/>
  <c r="I105" i="3"/>
  <c r="N105" i="3"/>
  <c r="J105" i="3"/>
  <c r="AD105" i="2" l="1"/>
  <c r="N103" i="2"/>
  <c r="AD104" i="2"/>
  <c r="P105" i="3"/>
  <c r="R105" i="3"/>
  <c r="Q105" i="3"/>
  <c r="AL64" i="2"/>
  <c r="AL63" i="2"/>
  <c r="K106" i="3"/>
  <c r="L106" i="3"/>
  <c r="A107" i="3"/>
  <c r="M106" i="3"/>
  <c r="I106" i="3"/>
  <c r="J106" i="3"/>
  <c r="N106" i="3"/>
  <c r="N102" i="2" l="1"/>
  <c r="AD103" i="2"/>
  <c r="P106" i="3"/>
  <c r="Q106" i="3"/>
  <c r="R106" i="3"/>
  <c r="V65" i="2"/>
  <c r="K107" i="3"/>
  <c r="L107" i="3"/>
  <c r="A108" i="3"/>
  <c r="M107" i="3"/>
  <c r="I107" i="3"/>
  <c r="N107" i="3"/>
  <c r="J107" i="3"/>
  <c r="N101" i="2" l="1"/>
  <c r="AD102" i="2"/>
  <c r="R107" i="3"/>
  <c r="Q107" i="3"/>
  <c r="P107" i="3"/>
  <c r="AL65" i="2"/>
  <c r="V66" i="2"/>
  <c r="K108" i="3"/>
  <c r="L108" i="3"/>
  <c r="M108" i="3"/>
  <c r="O107" i="3" s="1"/>
  <c r="I108" i="3"/>
  <c r="N108" i="3"/>
  <c r="J108" i="3"/>
  <c r="V67" i="2"/>
  <c r="O108" i="3" l="1"/>
  <c r="O3" i="3"/>
  <c r="O5" i="3"/>
  <c r="O4" i="3"/>
  <c r="O6" i="3"/>
  <c r="O7" i="3"/>
  <c r="O8" i="3"/>
  <c r="O10" i="3"/>
  <c r="O9" i="3"/>
  <c r="O12" i="3"/>
  <c r="O13" i="3"/>
  <c r="O11" i="3"/>
  <c r="O16" i="3"/>
  <c r="O17" i="3"/>
  <c r="O14" i="3"/>
  <c r="O15" i="3"/>
  <c r="O19" i="3"/>
  <c r="O18" i="3"/>
  <c r="O20" i="3"/>
  <c r="O21" i="3"/>
  <c r="O22" i="3"/>
  <c r="O24" i="3"/>
  <c r="O23" i="3"/>
  <c r="O26" i="3"/>
  <c r="O25" i="3"/>
  <c r="O27" i="3"/>
  <c r="O28" i="3"/>
  <c r="O29" i="3"/>
  <c r="O30" i="3"/>
  <c r="O31" i="3"/>
  <c r="O32" i="3"/>
  <c r="O33" i="3"/>
  <c r="O35" i="3"/>
  <c r="O34" i="3"/>
  <c r="O36" i="3"/>
  <c r="O37" i="3"/>
  <c r="O6" i="2" s="1"/>
  <c r="O38" i="3"/>
  <c r="O39" i="3"/>
  <c r="O42" i="3"/>
  <c r="O41" i="3"/>
  <c r="O40" i="3"/>
  <c r="O43" i="3"/>
  <c r="O44" i="3"/>
  <c r="O45" i="3"/>
  <c r="O46" i="3"/>
  <c r="O48" i="3"/>
  <c r="O47" i="3"/>
  <c r="O50" i="3"/>
  <c r="O49" i="3"/>
  <c r="O51" i="3"/>
  <c r="O53" i="3"/>
  <c r="O52" i="3"/>
  <c r="O54" i="3"/>
  <c r="O55" i="3"/>
  <c r="O56" i="3"/>
  <c r="O58" i="3"/>
  <c r="O57" i="3"/>
  <c r="O59" i="3"/>
  <c r="O60" i="3"/>
  <c r="O61" i="3"/>
  <c r="O63" i="3"/>
  <c r="O64" i="3"/>
  <c r="O65" i="3"/>
  <c r="O62" i="3"/>
  <c r="O66" i="3"/>
  <c r="O67" i="3"/>
  <c r="O69" i="3"/>
  <c r="O68" i="3"/>
  <c r="O72" i="3"/>
  <c r="O70" i="3"/>
  <c r="O71" i="3"/>
  <c r="O73" i="3"/>
  <c r="O74" i="3"/>
  <c r="O75" i="3"/>
  <c r="O76" i="3"/>
  <c r="O78" i="3"/>
  <c r="O77" i="3"/>
  <c r="O79" i="3"/>
  <c r="O80" i="3"/>
  <c r="O81" i="3"/>
  <c r="O82" i="3"/>
  <c r="O83" i="3"/>
  <c r="O84" i="3"/>
  <c r="O85" i="3"/>
  <c r="O86" i="3"/>
  <c r="O87" i="3"/>
  <c r="O88" i="3"/>
  <c r="O90" i="3"/>
  <c r="O91" i="3"/>
  <c r="O89" i="3"/>
  <c r="O92" i="3"/>
  <c r="O94" i="3"/>
  <c r="O93" i="3"/>
  <c r="O95" i="3"/>
  <c r="O96" i="3"/>
  <c r="O97" i="3"/>
  <c r="O99" i="3"/>
  <c r="O98" i="3"/>
  <c r="O101" i="3"/>
  <c r="O100" i="3"/>
  <c r="O105" i="3"/>
  <c r="O103" i="3"/>
  <c r="O102" i="3"/>
  <c r="O106" i="3"/>
  <c r="O104" i="3"/>
  <c r="O2" i="3"/>
  <c r="N100" i="2"/>
  <c r="AD101" i="2"/>
  <c r="P108" i="3"/>
  <c r="R108" i="3"/>
  <c r="Q108" i="3"/>
  <c r="AL67" i="2"/>
  <c r="AL66" i="2"/>
  <c r="O30" i="2" l="1"/>
  <c r="AF30" i="2" s="1"/>
  <c r="O31" i="2"/>
  <c r="AF31" i="2" s="1"/>
  <c r="O19" i="2"/>
  <c r="AF19" i="2" s="1"/>
  <c r="O29" i="2"/>
  <c r="AF29" i="2" s="1"/>
  <c r="O14" i="2"/>
  <c r="AF14" i="2" s="1"/>
  <c r="O10" i="2"/>
  <c r="AF10" i="2" s="1"/>
  <c r="O2" i="2"/>
  <c r="AF2" i="2" s="1"/>
  <c r="O16" i="2"/>
  <c r="AF16" i="2" s="1"/>
  <c r="O25" i="2"/>
  <c r="AF25" i="2" s="1"/>
  <c r="O22" i="2"/>
  <c r="AF22" i="2" s="1"/>
  <c r="O13" i="2"/>
  <c r="AF13" i="2" s="1"/>
  <c r="O11" i="2"/>
  <c r="AF11" i="2" s="1"/>
  <c r="O5" i="2"/>
  <c r="AF5" i="2" s="1"/>
  <c r="O21" i="2"/>
  <c r="AF21" i="2" s="1"/>
  <c r="O28" i="2"/>
  <c r="AF28" i="2" s="1"/>
  <c r="O24" i="2"/>
  <c r="AF24" i="2" s="1"/>
  <c r="O20" i="2"/>
  <c r="AF20" i="2" s="1"/>
  <c r="O17" i="2"/>
  <c r="AF17" i="2" s="1"/>
  <c r="O12" i="2"/>
  <c r="AF12" i="2" s="1"/>
  <c r="O8" i="2"/>
  <c r="AF8" i="2" s="1"/>
  <c r="O3" i="2"/>
  <c r="AF3" i="2" s="1"/>
  <c r="O57" i="2"/>
  <c r="AF57" i="2" s="1"/>
  <c r="O33" i="2"/>
  <c r="AF33" i="2" s="1"/>
  <c r="O37" i="2"/>
  <c r="AF37" i="2" s="1"/>
  <c r="O41" i="2"/>
  <c r="AF41" i="2" s="1"/>
  <c r="O45" i="2"/>
  <c r="AF45" i="2" s="1"/>
  <c r="O49" i="2"/>
  <c r="AF49" i="2" s="1"/>
  <c r="O53" i="2"/>
  <c r="AF53" i="2" s="1"/>
  <c r="O56" i="2"/>
  <c r="AF56" i="2" s="1"/>
  <c r="O34" i="2"/>
  <c r="AF34" i="2" s="1"/>
  <c r="O38" i="2"/>
  <c r="AF38" i="2" s="1"/>
  <c r="O42" i="2"/>
  <c r="AF42" i="2" s="1"/>
  <c r="O46" i="2"/>
  <c r="AF46" i="2" s="1"/>
  <c r="O50" i="2"/>
  <c r="AF50" i="2" s="1"/>
  <c r="O54" i="2"/>
  <c r="AF54" i="2" s="1"/>
  <c r="O58" i="2"/>
  <c r="AF58" i="2" s="1"/>
  <c r="O35" i="2"/>
  <c r="AF35" i="2" s="1"/>
  <c r="O39" i="2"/>
  <c r="AF39" i="2" s="1"/>
  <c r="O43" i="2"/>
  <c r="AF43" i="2" s="1"/>
  <c r="O47" i="2"/>
  <c r="AF47" i="2" s="1"/>
  <c r="O51" i="2"/>
  <c r="AF51" i="2" s="1"/>
  <c r="O55" i="2"/>
  <c r="AF55" i="2" s="1"/>
  <c r="O32" i="2"/>
  <c r="AF32" i="2" s="1"/>
  <c r="O36" i="2"/>
  <c r="AF36" i="2" s="1"/>
  <c r="O40" i="2"/>
  <c r="AF40" i="2" s="1"/>
  <c r="O44" i="2"/>
  <c r="AF44" i="2" s="1"/>
  <c r="O48" i="2"/>
  <c r="AF48" i="2" s="1"/>
  <c r="O52" i="2"/>
  <c r="AF52" i="2" s="1"/>
  <c r="O59" i="2"/>
  <c r="AF59" i="2" s="1"/>
  <c r="O60" i="2"/>
  <c r="AF60" i="2" s="1"/>
  <c r="O61" i="2"/>
  <c r="AF61" i="2" s="1"/>
  <c r="O62" i="2"/>
  <c r="AF62" i="2" s="1"/>
  <c r="O63" i="2"/>
  <c r="AF63" i="2" s="1"/>
  <c r="O64" i="2"/>
  <c r="AF64" i="2" s="1"/>
  <c r="O65" i="2"/>
  <c r="AF65" i="2" s="1"/>
  <c r="O66" i="2"/>
  <c r="AF66" i="2" s="1"/>
  <c r="O67" i="2"/>
  <c r="AF67" i="2" s="1"/>
  <c r="O68" i="2"/>
  <c r="AF68" i="2" s="1"/>
  <c r="O69" i="2"/>
  <c r="AF69" i="2" s="1"/>
  <c r="O70" i="2"/>
  <c r="AF70" i="2" s="1"/>
  <c r="O71" i="2"/>
  <c r="AF71" i="2" s="1"/>
  <c r="O72" i="2"/>
  <c r="AF72" i="2" s="1"/>
  <c r="O73" i="2"/>
  <c r="AF73" i="2" s="1"/>
  <c r="O74" i="2"/>
  <c r="AF74" i="2" s="1"/>
  <c r="O75" i="2"/>
  <c r="AF75" i="2" s="1"/>
  <c r="O76" i="2"/>
  <c r="AF76" i="2" s="1"/>
  <c r="O77" i="2"/>
  <c r="AF77" i="2" s="1"/>
  <c r="O78" i="2"/>
  <c r="AF78" i="2" s="1"/>
  <c r="O79" i="2"/>
  <c r="AF79" i="2" s="1"/>
  <c r="O80" i="2"/>
  <c r="AF80" i="2" s="1"/>
  <c r="O81" i="2"/>
  <c r="AF81" i="2" s="1"/>
  <c r="O82" i="2"/>
  <c r="AF82" i="2" s="1"/>
  <c r="O83" i="2"/>
  <c r="AF83" i="2" s="1"/>
  <c r="O84" i="2"/>
  <c r="AF84" i="2" s="1"/>
  <c r="O85" i="2"/>
  <c r="AF85" i="2" s="1"/>
  <c r="O86" i="2"/>
  <c r="AF86" i="2" s="1"/>
  <c r="O87" i="2"/>
  <c r="AF87" i="2" s="1"/>
  <c r="O88" i="2"/>
  <c r="AF88" i="2" s="1"/>
  <c r="O89" i="2"/>
  <c r="AF89" i="2" s="1"/>
  <c r="O90" i="2"/>
  <c r="AF90" i="2" s="1"/>
  <c r="O91" i="2"/>
  <c r="AF91" i="2" s="1"/>
  <c r="O92" i="2"/>
  <c r="AF92" i="2" s="1"/>
  <c r="O93" i="2"/>
  <c r="AF93" i="2" s="1"/>
  <c r="O94" i="2"/>
  <c r="AF94" i="2" s="1"/>
  <c r="O95" i="2"/>
  <c r="AF95" i="2" s="1"/>
  <c r="O96" i="2"/>
  <c r="AF96" i="2" s="1"/>
  <c r="O97" i="2"/>
  <c r="AF97" i="2" s="1"/>
  <c r="O98" i="2"/>
  <c r="AF98" i="2" s="1"/>
  <c r="O99" i="2"/>
  <c r="AF99" i="2" s="1"/>
  <c r="O100" i="2"/>
  <c r="AF100" i="2" s="1"/>
  <c r="O101" i="2"/>
  <c r="AF101" i="2" s="1"/>
  <c r="AM101" i="2" s="1"/>
  <c r="O102" i="2"/>
  <c r="AF102" i="2" s="1"/>
  <c r="AM102" i="2" s="1"/>
  <c r="O103" i="2"/>
  <c r="AF103" i="2" s="1"/>
  <c r="AM103" i="2" s="1"/>
  <c r="O104" i="2"/>
  <c r="AF104" i="2" s="1"/>
  <c r="AM104" i="2" s="1"/>
  <c r="O105" i="2"/>
  <c r="AF105" i="2" s="1"/>
  <c r="AM105" i="2" s="1"/>
  <c r="O106" i="2"/>
  <c r="AF106" i="2" s="1"/>
  <c r="AM106" i="2" s="1"/>
  <c r="O107" i="2"/>
  <c r="AF107" i="2" s="1"/>
  <c r="AM107" i="2" s="1"/>
  <c r="O27" i="2"/>
  <c r="AF27" i="2" s="1"/>
  <c r="O26" i="2"/>
  <c r="AF26" i="2" s="1"/>
  <c r="O23" i="2"/>
  <c r="AF23" i="2" s="1"/>
  <c r="O18" i="2"/>
  <c r="AF18" i="2" s="1"/>
  <c r="O15" i="2"/>
  <c r="AF15" i="2" s="1"/>
  <c r="O9" i="2"/>
  <c r="AF9" i="2" s="1"/>
  <c r="O7" i="2"/>
  <c r="AF7" i="2" s="1"/>
  <c r="O4" i="2"/>
  <c r="AF4" i="2" s="1"/>
  <c r="AF6" i="2"/>
  <c r="N99" i="2"/>
  <c r="AD100" i="2"/>
  <c r="V68" i="2"/>
  <c r="V71" i="2"/>
  <c r="V69" i="2"/>
  <c r="V70" i="2"/>
  <c r="AO101" i="2" l="1"/>
  <c r="AQ101" i="2" s="1"/>
  <c r="AO107" i="2"/>
  <c r="AO103" i="2"/>
  <c r="AO104" i="2"/>
  <c r="AM100" i="2"/>
  <c r="AO100" i="2" s="1"/>
  <c r="AO106" i="2"/>
  <c r="AO102" i="2"/>
  <c r="AO105" i="2"/>
  <c r="N98" i="2"/>
  <c r="AD99" i="2"/>
  <c r="AM99" i="2" s="1"/>
  <c r="AL68" i="2"/>
  <c r="AL70" i="2"/>
  <c r="AL71" i="2"/>
  <c r="AL69" i="2"/>
  <c r="V2" i="2"/>
  <c r="AP101" i="2" l="1"/>
  <c r="AQ105" i="2"/>
  <c r="AP105" i="2"/>
  <c r="AP102" i="2"/>
  <c r="AQ102" i="2"/>
  <c r="AQ103" i="2"/>
  <c r="AP103" i="2"/>
  <c r="AQ106" i="2"/>
  <c r="AP106" i="2"/>
  <c r="AP104" i="2"/>
  <c r="AQ104" i="2"/>
  <c r="AQ107" i="2"/>
  <c r="AP107" i="2"/>
  <c r="AP100" i="2"/>
  <c r="AQ100" i="2"/>
  <c r="N97" i="2"/>
  <c r="AD98" i="2"/>
  <c r="AM98" i="2" s="1"/>
  <c r="AO99" i="2"/>
  <c r="AL2" i="2"/>
  <c r="AU101" i="2" l="1"/>
  <c r="AW101" i="2" s="1"/>
  <c r="AU107" i="2"/>
  <c r="AW107" i="2" s="1"/>
  <c r="AU106" i="2"/>
  <c r="AW106" i="2" s="1"/>
  <c r="AU104" i="2"/>
  <c r="AW104" i="2" s="1"/>
  <c r="AU102" i="2"/>
  <c r="AW102" i="2" s="1"/>
  <c r="AU103" i="2"/>
  <c r="AW103" i="2" s="1"/>
  <c r="AU105" i="2"/>
  <c r="AW105" i="2" s="1"/>
  <c r="AO98" i="2"/>
  <c r="N96" i="2"/>
  <c r="AD97" i="2"/>
  <c r="AM97" i="2" s="1"/>
  <c r="AU100" i="2"/>
  <c r="AW100" i="2" s="1"/>
  <c r="AP99" i="2"/>
  <c r="AQ99" i="2"/>
  <c r="AU99" i="2" l="1"/>
  <c r="AW99" i="2" s="1"/>
  <c r="N95" i="2"/>
  <c r="AD96" i="2"/>
  <c r="AM96" i="2" s="1"/>
  <c r="AO97" i="2"/>
  <c r="AP98" i="2"/>
  <c r="AQ98" i="2"/>
  <c r="AU98" i="2" l="1"/>
  <c r="AW98" i="2" s="1"/>
  <c r="N94" i="2"/>
  <c r="AD95" i="2"/>
  <c r="AM95" i="2" s="1"/>
  <c r="AO96" i="2"/>
  <c r="AP97" i="2"/>
  <c r="AQ97" i="2"/>
  <c r="AO95" i="2" l="1"/>
  <c r="N93" i="2"/>
  <c r="AD94" i="2"/>
  <c r="AM94" i="2" s="1"/>
  <c r="AQ96" i="2"/>
  <c r="AP96" i="2"/>
  <c r="AU97" i="2"/>
  <c r="AW97" i="2" s="1"/>
  <c r="AO94" i="2" l="1"/>
  <c r="AP95" i="2"/>
  <c r="AQ95" i="2"/>
  <c r="N92" i="2"/>
  <c r="AD93" i="2"/>
  <c r="AM93" i="2" s="1"/>
  <c r="AU96" i="2"/>
  <c r="AW96" i="2" s="1"/>
  <c r="AU95" i="2" l="1"/>
  <c r="AW95" i="2" s="1"/>
  <c r="AO93" i="2"/>
  <c r="N91" i="2"/>
  <c r="AD92" i="2"/>
  <c r="AM92" i="2" s="1"/>
  <c r="AP94" i="2"/>
  <c r="AQ94" i="2"/>
  <c r="AU94" i="2" l="1"/>
  <c r="AW94" i="2" s="1"/>
  <c r="AQ93" i="2"/>
  <c r="AP93" i="2"/>
  <c r="AO92" i="2"/>
  <c r="N90" i="2"/>
  <c r="AD91" i="2"/>
  <c r="AM91" i="2" s="1"/>
  <c r="AO91" i="2" l="1"/>
  <c r="AQ92" i="2"/>
  <c r="AP92" i="2"/>
  <c r="AU93" i="2"/>
  <c r="AW93" i="2" s="1"/>
  <c r="N89" i="2"/>
  <c r="AD90" i="2"/>
  <c r="AM90" i="2" s="1"/>
  <c r="AO90" i="2" l="1"/>
  <c r="AU92" i="2"/>
  <c r="AW92" i="2" s="1"/>
  <c r="N88" i="2"/>
  <c r="AD89" i="2"/>
  <c r="AM89" i="2" s="1"/>
  <c r="AP91" i="2"/>
  <c r="AQ91" i="2"/>
  <c r="N87" i="2" l="1"/>
  <c r="AD88" i="2"/>
  <c r="AM88" i="2" s="1"/>
  <c r="AU91" i="2"/>
  <c r="AW91" i="2" s="1"/>
  <c r="AO89" i="2"/>
  <c r="AQ90" i="2"/>
  <c r="AP90" i="2"/>
  <c r="N86" i="2" l="1"/>
  <c r="AD87" i="2"/>
  <c r="AM87" i="2" s="1"/>
  <c r="AU90" i="2"/>
  <c r="AW90" i="2" s="1"/>
  <c r="AP89" i="2"/>
  <c r="AQ89" i="2"/>
  <c r="AO88" i="2"/>
  <c r="AU89" i="2" l="1"/>
  <c r="AW89" i="2" s="1"/>
  <c r="AO87" i="2"/>
  <c r="AQ88" i="2"/>
  <c r="AP88" i="2"/>
  <c r="N85" i="2"/>
  <c r="AD86" i="2"/>
  <c r="AM86" i="2" s="1"/>
  <c r="AO86" i="2" l="1"/>
  <c r="AP87" i="2"/>
  <c r="AQ87" i="2"/>
  <c r="N84" i="2"/>
  <c r="AD85" i="2"/>
  <c r="AM85" i="2" s="1"/>
  <c r="AU88" i="2"/>
  <c r="AW88" i="2" s="1"/>
  <c r="AU87" i="2" l="1"/>
  <c r="AW87" i="2" s="1"/>
  <c r="AO85" i="2"/>
  <c r="N83" i="2"/>
  <c r="AD84" i="2"/>
  <c r="AM84" i="2" s="1"/>
  <c r="AP86" i="2"/>
  <c r="AQ86" i="2"/>
  <c r="AU86" i="2" l="1"/>
  <c r="AW86" i="2" s="1"/>
  <c r="AQ85" i="2"/>
  <c r="AP85" i="2"/>
  <c r="AO84" i="2"/>
  <c r="N82" i="2"/>
  <c r="AD83" i="2"/>
  <c r="AM83" i="2" s="1"/>
  <c r="AO83" i="2" l="1"/>
  <c r="N81" i="2"/>
  <c r="AD82" i="2"/>
  <c r="AM82" i="2" s="1"/>
  <c r="AU85" i="2"/>
  <c r="AW85" i="2" s="1"/>
  <c r="AP84" i="2"/>
  <c r="AQ84" i="2"/>
  <c r="AU84" i="2" l="1"/>
  <c r="AW84" i="2" s="1"/>
  <c r="AO82" i="2"/>
  <c r="AQ83" i="2"/>
  <c r="AP83" i="2"/>
  <c r="N80" i="2"/>
  <c r="AD81" i="2"/>
  <c r="AM81" i="2" s="1"/>
  <c r="AU83" i="2" l="1"/>
  <c r="AW83" i="2" s="1"/>
  <c r="AO81" i="2"/>
  <c r="N79" i="2"/>
  <c r="AD80" i="2"/>
  <c r="AM80" i="2" s="1"/>
  <c r="AQ82" i="2"/>
  <c r="AP82" i="2"/>
  <c r="AU82" i="2" l="1"/>
  <c r="AW82" i="2" s="1"/>
  <c r="AQ81" i="2"/>
  <c r="AP81" i="2"/>
  <c r="N78" i="2"/>
  <c r="AD79" i="2"/>
  <c r="AM79" i="2" s="1"/>
  <c r="AO80" i="2"/>
  <c r="AQ80" i="2" l="1"/>
  <c r="AP80" i="2"/>
  <c r="AU81" i="2"/>
  <c r="AW81" i="2" s="1"/>
  <c r="AO79" i="2"/>
  <c r="N77" i="2"/>
  <c r="AD78" i="2"/>
  <c r="AM78" i="2" s="1"/>
  <c r="AU80" i="2" l="1"/>
  <c r="AW80" i="2" s="1"/>
  <c r="N76" i="2"/>
  <c r="AD77" i="2"/>
  <c r="AM77" i="2" s="1"/>
  <c r="AO78" i="2"/>
  <c r="AQ79" i="2"/>
  <c r="AP79" i="2"/>
  <c r="N75" i="2" l="1"/>
  <c r="AD76" i="2"/>
  <c r="AM76" i="2" s="1"/>
  <c r="AU79" i="2"/>
  <c r="AW79" i="2" s="1"/>
  <c r="AO77" i="2"/>
  <c r="AP78" i="2"/>
  <c r="AQ78" i="2"/>
  <c r="N74" i="2" l="1"/>
  <c r="AD75" i="2"/>
  <c r="AM75" i="2" s="1"/>
  <c r="AU78" i="2"/>
  <c r="AW78" i="2" s="1"/>
  <c r="AQ77" i="2"/>
  <c r="AP77" i="2"/>
  <c r="AO76" i="2"/>
  <c r="AQ76" i="2" l="1"/>
  <c r="AP76" i="2"/>
  <c r="AO75" i="2"/>
  <c r="AU77" i="2"/>
  <c r="AW77" i="2" s="1"/>
  <c r="N73" i="2"/>
  <c r="AD74" i="2"/>
  <c r="AM74" i="2" s="1"/>
  <c r="N72" i="2" l="1"/>
  <c r="AD73" i="2"/>
  <c r="AM73" i="2" s="1"/>
  <c r="AO74" i="2"/>
  <c r="AQ75" i="2"/>
  <c r="AP75" i="2"/>
  <c r="AU76" i="2"/>
  <c r="AW76" i="2" s="1"/>
  <c r="N71" i="2" l="1"/>
  <c r="AD72" i="2"/>
  <c r="AM72" i="2" s="1"/>
  <c r="AP74" i="2"/>
  <c r="AQ74" i="2"/>
  <c r="AU75" i="2"/>
  <c r="AW75" i="2" s="1"/>
  <c r="AO73" i="2"/>
  <c r="AU74" i="2" l="1"/>
  <c r="AW74" i="2" s="1"/>
  <c r="AO72" i="2"/>
  <c r="AP73" i="2"/>
  <c r="AQ73" i="2"/>
  <c r="N70" i="2"/>
  <c r="AD71" i="2"/>
  <c r="AM71" i="2" s="1"/>
  <c r="N69" i="2" l="1"/>
  <c r="AD70" i="2"/>
  <c r="AM70" i="2" s="1"/>
  <c r="D71" i="19" s="1"/>
  <c r="AU73" i="2"/>
  <c r="AW73" i="2" s="1"/>
  <c r="AO71" i="2"/>
  <c r="AP72" i="2"/>
  <c r="AQ72" i="2"/>
  <c r="C71" i="19" l="1"/>
  <c r="N68" i="2"/>
  <c r="AD69" i="2"/>
  <c r="AM69" i="2" s="1"/>
  <c r="D70" i="19" s="1"/>
  <c r="AU72" i="2"/>
  <c r="AW72" i="2" s="1"/>
  <c r="AP71" i="2"/>
  <c r="AQ71" i="2"/>
  <c r="AO70" i="2"/>
  <c r="C70" i="19" l="1"/>
  <c r="N67" i="2"/>
  <c r="AD68" i="2"/>
  <c r="AM68" i="2" s="1"/>
  <c r="D69" i="19" s="1"/>
  <c r="AU71" i="2"/>
  <c r="AW71" i="2" s="1"/>
  <c r="AQ70" i="2"/>
  <c r="AP70" i="2"/>
  <c r="AO69" i="2"/>
  <c r="C69" i="19" l="1"/>
  <c r="N66" i="2"/>
  <c r="AD67" i="2"/>
  <c r="AM67" i="2" s="1"/>
  <c r="D68" i="19" s="1"/>
  <c r="AP69" i="2"/>
  <c r="AQ69" i="2"/>
  <c r="AU70" i="2"/>
  <c r="AW70" i="2" s="1"/>
  <c r="AO68" i="2"/>
  <c r="C68" i="19" l="1"/>
  <c r="N65" i="2"/>
  <c r="AD66" i="2"/>
  <c r="AM66" i="2" s="1"/>
  <c r="D67" i="19" s="1"/>
  <c r="AQ68" i="2"/>
  <c r="AP68" i="2"/>
  <c r="AU69" i="2"/>
  <c r="AW69" i="2" s="1"/>
  <c r="AO67" i="2"/>
  <c r="C67" i="19" l="1"/>
  <c r="N64" i="2"/>
  <c r="AD65" i="2"/>
  <c r="AM65" i="2" s="1"/>
  <c r="D66" i="19" s="1"/>
  <c r="AU68" i="2"/>
  <c r="AW68" i="2" s="1"/>
  <c r="AP67" i="2"/>
  <c r="AQ67" i="2"/>
  <c r="AO66" i="2"/>
  <c r="C66" i="19" l="1"/>
  <c r="N63" i="2"/>
  <c r="AD64" i="2"/>
  <c r="AM64" i="2" s="1"/>
  <c r="D65" i="19" s="1"/>
  <c r="AQ66" i="2"/>
  <c r="AP66" i="2"/>
  <c r="AU67" i="2"/>
  <c r="AW67" i="2" s="1"/>
  <c r="AO65" i="2"/>
  <c r="C65" i="19" l="1"/>
  <c r="AU66" i="2"/>
  <c r="AW66" i="2" s="1"/>
  <c r="AO64" i="2"/>
  <c r="AQ65" i="2"/>
  <c r="AP65" i="2"/>
  <c r="N62" i="2"/>
  <c r="AD63" i="2"/>
  <c r="AM63" i="2" s="1"/>
  <c r="D64" i="19" s="1"/>
  <c r="C64" i="19" l="1"/>
  <c r="N61" i="2"/>
  <c r="AD62" i="2"/>
  <c r="AM62" i="2" s="1"/>
  <c r="D63" i="19" s="1"/>
  <c r="AO63" i="2"/>
  <c r="AU65" i="2"/>
  <c r="AW65" i="2" s="1"/>
  <c r="AQ64" i="2"/>
  <c r="AP64" i="2"/>
  <c r="C63" i="19" l="1"/>
  <c r="N60" i="2"/>
  <c r="AD61" i="2"/>
  <c r="AM61" i="2" s="1"/>
  <c r="D62" i="19" s="1"/>
  <c r="AU64" i="2"/>
  <c r="AW64" i="2" s="1"/>
  <c r="AQ63" i="2"/>
  <c r="AP63" i="2"/>
  <c r="AO62" i="2"/>
  <c r="C62" i="19" l="1"/>
  <c r="N59" i="2"/>
  <c r="AD60" i="2"/>
  <c r="AM60" i="2" s="1"/>
  <c r="D61" i="19" s="1"/>
  <c r="AQ62" i="2"/>
  <c r="AP62" i="2"/>
  <c r="AU63" i="2"/>
  <c r="AW63" i="2" s="1"/>
  <c r="AO61" i="2"/>
  <c r="C61" i="19" l="1"/>
  <c r="AU62" i="2"/>
  <c r="AW62" i="2" s="1"/>
  <c r="AO60" i="2"/>
  <c r="AQ61" i="2"/>
  <c r="AP61" i="2"/>
  <c r="N58" i="2"/>
  <c r="AD59" i="2"/>
  <c r="AM59" i="2" s="1"/>
  <c r="D60" i="19" s="1"/>
  <c r="C60" i="19" l="1"/>
  <c r="N57" i="2"/>
  <c r="AD58" i="2"/>
  <c r="AM58" i="2" s="1"/>
  <c r="D59" i="19" s="1"/>
  <c r="AU61" i="2"/>
  <c r="AW61" i="2" s="1"/>
  <c r="AO59" i="2"/>
  <c r="AP60" i="2"/>
  <c r="AQ60" i="2"/>
  <c r="C59" i="19" l="1"/>
  <c r="N56" i="2"/>
  <c r="AD57" i="2"/>
  <c r="AM57" i="2" s="1"/>
  <c r="D58" i="19" s="1"/>
  <c r="AU60" i="2"/>
  <c r="AW60" i="2" s="1"/>
  <c r="AQ59" i="2"/>
  <c r="AP59" i="2"/>
  <c r="AO58" i="2"/>
  <c r="C58" i="19" l="1"/>
  <c r="N55" i="2"/>
  <c r="AD56" i="2"/>
  <c r="AM56" i="2" s="1"/>
  <c r="D57" i="19" s="1"/>
  <c r="AP58" i="2"/>
  <c r="AQ58" i="2"/>
  <c r="AU59" i="2"/>
  <c r="AW59" i="2" s="1"/>
  <c r="AO57" i="2"/>
  <c r="C57" i="19" l="1"/>
  <c r="N54" i="2"/>
  <c r="AD55" i="2"/>
  <c r="AM55" i="2" s="1"/>
  <c r="D56" i="19" s="1"/>
  <c r="AP57" i="2"/>
  <c r="AQ57" i="2"/>
  <c r="AU58" i="2"/>
  <c r="AW58" i="2" s="1"/>
  <c r="AO56" i="2"/>
  <c r="C56" i="19" l="1"/>
  <c r="N53" i="2"/>
  <c r="AD54" i="2"/>
  <c r="AM54" i="2" s="1"/>
  <c r="D55" i="19" s="1"/>
  <c r="AU57" i="2"/>
  <c r="AW57" i="2" s="1"/>
  <c r="AP56" i="2"/>
  <c r="AQ56" i="2"/>
  <c r="AO55" i="2"/>
  <c r="C55" i="19" l="1"/>
  <c r="AQ55" i="2"/>
  <c r="AP55" i="2"/>
  <c r="N52" i="2"/>
  <c r="AD53" i="2"/>
  <c r="AM53" i="2" s="1"/>
  <c r="D54" i="19" s="1"/>
  <c r="AU56" i="2"/>
  <c r="AW56" i="2" s="1"/>
  <c r="AO54" i="2"/>
  <c r="C54" i="19" l="1"/>
  <c r="AO53" i="2"/>
  <c r="N51" i="2"/>
  <c r="AD52" i="2"/>
  <c r="AM52" i="2" s="1"/>
  <c r="D53" i="19" s="1"/>
  <c r="AQ54" i="2"/>
  <c r="AP54" i="2"/>
  <c r="AU55" i="2"/>
  <c r="AW55" i="2" s="1"/>
  <c r="C53" i="19" l="1"/>
  <c r="AO52" i="2"/>
  <c r="N50" i="2"/>
  <c r="AD51" i="2"/>
  <c r="AM51" i="2" s="1"/>
  <c r="D52" i="19" s="1"/>
  <c r="AU54" i="2"/>
  <c r="AW54" i="2" s="1"/>
  <c r="AP53" i="2"/>
  <c r="AQ53" i="2"/>
  <c r="C52" i="19" l="1"/>
  <c r="N49" i="2"/>
  <c r="AD50" i="2"/>
  <c r="AM50" i="2" s="1"/>
  <c r="D51" i="19" s="1"/>
  <c r="AU53" i="2"/>
  <c r="AW53" i="2" s="1"/>
  <c r="AO51" i="2"/>
  <c r="AP52" i="2"/>
  <c r="AQ52" i="2"/>
  <c r="C51" i="19" l="1"/>
  <c r="AP51" i="2"/>
  <c r="AQ51" i="2"/>
  <c r="AO50" i="2"/>
  <c r="N48" i="2"/>
  <c r="AD49" i="2"/>
  <c r="AM49" i="2" s="1"/>
  <c r="D50" i="19" s="1"/>
  <c r="AU52" i="2"/>
  <c r="AW52" i="2" s="1"/>
  <c r="C50" i="19" l="1"/>
  <c r="AQ50" i="2"/>
  <c r="AP50" i="2"/>
  <c r="AO49" i="2"/>
  <c r="AU51" i="2"/>
  <c r="AW51" i="2" s="1"/>
  <c r="N47" i="2"/>
  <c r="AD48" i="2"/>
  <c r="AM48" i="2" s="1"/>
  <c r="D49" i="19" s="1"/>
  <c r="C49" i="19" l="1"/>
  <c r="N46" i="2"/>
  <c r="AD47" i="2"/>
  <c r="AM47" i="2" s="1"/>
  <c r="D48" i="19" s="1"/>
  <c r="AO48" i="2"/>
  <c r="AQ49" i="2"/>
  <c r="AP49" i="2"/>
  <c r="AU50" i="2"/>
  <c r="AW50" i="2" s="1"/>
  <c r="C48" i="19" l="1"/>
  <c r="N45" i="2"/>
  <c r="AD46" i="2"/>
  <c r="AM46" i="2" s="1"/>
  <c r="D47" i="19" s="1"/>
  <c r="AQ48" i="2"/>
  <c r="AP48" i="2"/>
  <c r="AU49" i="2"/>
  <c r="AW49" i="2" s="1"/>
  <c r="AO47" i="2"/>
  <c r="C47" i="19" l="1"/>
  <c r="N44" i="2"/>
  <c r="AD45" i="2"/>
  <c r="AM45" i="2" s="1"/>
  <c r="D46" i="19" s="1"/>
  <c r="AU48" i="2"/>
  <c r="AW48" i="2" s="1"/>
  <c r="AQ47" i="2"/>
  <c r="AP47" i="2"/>
  <c r="AO46" i="2"/>
  <c r="C46" i="19" l="1"/>
  <c r="N43" i="2"/>
  <c r="AD44" i="2"/>
  <c r="AM44" i="2" s="1"/>
  <c r="D45" i="19" s="1"/>
  <c r="AP46" i="2"/>
  <c r="AQ46" i="2"/>
  <c r="AU47" i="2"/>
  <c r="AW47" i="2" s="1"/>
  <c r="AO45" i="2"/>
  <c r="C45" i="19" l="1"/>
  <c r="AP45" i="2"/>
  <c r="AQ45" i="2"/>
  <c r="AU46" i="2"/>
  <c r="AW46" i="2" s="1"/>
  <c r="N42" i="2"/>
  <c r="AD43" i="2"/>
  <c r="AM43" i="2" s="1"/>
  <c r="D44" i="19" s="1"/>
  <c r="AO44" i="2"/>
  <c r="C44" i="19" l="1"/>
  <c r="AQ44" i="2"/>
  <c r="AP44" i="2"/>
  <c r="N41" i="2"/>
  <c r="AD42" i="2"/>
  <c r="AM42" i="2" s="1"/>
  <c r="D43" i="19" s="1"/>
  <c r="AO43" i="2"/>
  <c r="AU45" i="2"/>
  <c r="AW45" i="2" s="1"/>
  <c r="C43" i="19" l="1"/>
  <c r="AO42" i="2"/>
  <c r="N40" i="2"/>
  <c r="AD41" i="2"/>
  <c r="AM41" i="2" s="1"/>
  <c r="D42" i="19" s="1"/>
  <c r="AP43" i="2"/>
  <c r="AQ43" i="2"/>
  <c r="AU44" i="2"/>
  <c r="AW44" i="2" s="1"/>
  <c r="C42" i="19" l="1"/>
  <c r="AO41" i="2"/>
  <c r="N39" i="2"/>
  <c r="AD40" i="2"/>
  <c r="AM40" i="2" s="1"/>
  <c r="D41" i="19" s="1"/>
  <c r="AU43" i="2"/>
  <c r="AW43" i="2" s="1"/>
  <c r="AQ42" i="2"/>
  <c r="AP42" i="2"/>
  <c r="C41" i="19" l="1"/>
  <c r="AO40" i="2"/>
  <c r="N38" i="2"/>
  <c r="AD39" i="2"/>
  <c r="AM39" i="2" s="1"/>
  <c r="D40" i="19" s="1"/>
  <c r="AU42" i="2"/>
  <c r="AW42" i="2" s="1"/>
  <c r="AQ41" i="2"/>
  <c r="AP41" i="2"/>
  <c r="C40" i="19" l="1"/>
  <c r="AU41" i="2"/>
  <c r="AW41" i="2" s="1"/>
  <c r="N37" i="2"/>
  <c r="AD38" i="2"/>
  <c r="AM38" i="2" s="1"/>
  <c r="D39" i="19" s="1"/>
  <c r="AO39" i="2"/>
  <c r="AQ40" i="2"/>
  <c r="AP40" i="2"/>
  <c r="C39" i="19" l="1"/>
  <c r="N36" i="2"/>
  <c r="AD37" i="2"/>
  <c r="AM37" i="2" s="1"/>
  <c r="D38" i="19" s="1"/>
  <c r="AU40" i="2"/>
  <c r="AW40" i="2" s="1"/>
  <c r="AO38" i="2"/>
  <c r="AQ39" i="2"/>
  <c r="AP39" i="2"/>
  <c r="C38" i="19" l="1"/>
  <c r="N35" i="2"/>
  <c r="AD36" i="2"/>
  <c r="AM36" i="2" s="1"/>
  <c r="D37" i="19" s="1"/>
  <c r="AU39" i="2"/>
  <c r="AW39" i="2" s="1"/>
  <c r="AP38" i="2"/>
  <c r="AQ38" i="2"/>
  <c r="AO37" i="2"/>
  <c r="C37" i="19" l="1"/>
  <c r="AP37" i="2"/>
  <c r="AQ37" i="2"/>
  <c r="AU38" i="2"/>
  <c r="AW38" i="2" s="1"/>
  <c r="N34" i="2"/>
  <c r="AD35" i="2"/>
  <c r="AM35" i="2" s="1"/>
  <c r="D36" i="19" s="1"/>
  <c r="AO36" i="2"/>
  <c r="C36" i="19" l="1"/>
  <c r="AP36" i="2"/>
  <c r="AQ36" i="2"/>
  <c r="AO35" i="2"/>
  <c r="N33" i="2"/>
  <c r="AD34" i="2"/>
  <c r="AM34" i="2" s="1"/>
  <c r="D35" i="19" s="1"/>
  <c r="AU37" i="2"/>
  <c r="AW37" i="2" s="1"/>
  <c r="C35" i="19" l="1"/>
  <c r="AP35" i="2"/>
  <c r="AQ35" i="2"/>
  <c r="AO34" i="2"/>
  <c r="N32" i="2"/>
  <c r="AD33" i="2"/>
  <c r="AM33" i="2" s="1"/>
  <c r="D34" i="19" s="1"/>
  <c r="AU36" i="2"/>
  <c r="AW36" i="2" s="1"/>
  <c r="C34" i="19" l="1"/>
  <c r="AQ34" i="2"/>
  <c r="AP34" i="2"/>
  <c r="AO33" i="2"/>
  <c r="AU35" i="2"/>
  <c r="AW35" i="2" s="1"/>
  <c r="N31" i="2"/>
  <c r="AD32" i="2"/>
  <c r="AM32" i="2" s="1"/>
  <c r="D33" i="19" s="1"/>
  <c r="C33" i="19" l="1"/>
  <c r="N30" i="2"/>
  <c r="AD31" i="2"/>
  <c r="AM31" i="2" s="1"/>
  <c r="D32" i="19" s="1"/>
  <c r="AO32" i="2"/>
  <c r="AP33" i="2"/>
  <c r="AQ33" i="2"/>
  <c r="AU34" i="2"/>
  <c r="AW34" i="2" s="1"/>
  <c r="C32" i="19" l="1"/>
  <c r="AP32" i="2"/>
  <c r="AQ32" i="2"/>
  <c r="N29" i="2"/>
  <c r="AD30" i="2"/>
  <c r="AM30" i="2" s="1"/>
  <c r="D31" i="19" s="1"/>
  <c r="AU33" i="2"/>
  <c r="AW33" i="2" s="1"/>
  <c r="AO31" i="2"/>
  <c r="C31" i="19" l="1"/>
  <c r="N28" i="2"/>
  <c r="AD29" i="2"/>
  <c r="AM29" i="2" s="1"/>
  <c r="D30" i="19" s="1"/>
  <c r="AU32" i="2"/>
  <c r="AW32" i="2" s="1"/>
  <c r="AP31" i="2"/>
  <c r="AQ31" i="2"/>
  <c r="AO30" i="2"/>
  <c r="C30" i="19" l="1"/>
  <c r="AU31" i="2"/>
  <c r="AW31" i="2" s="1"/>
  <c r="AO29" i="2"/>
  <c r="AP30" i="2"/>
  <c r="AQ30" i="2"/>
  <c r="N27" i="2"/>
  <c r="AD28" i="2"/>
  <c r="AM28" i="2" s="1"/>
  <c r="D29" i="19" s="1"/>
  <c r="C29" i="19" l="1"/>
  <c r="AO28" i="2"/>
  <c r="AP29" i="2"/>
  <c r="AQ29" i="2"/>
  <c r="AU30" i="2"/>
  <c r="AW30" i="2" s="1"/>
  <c r="N26" i="2"/>
  <c r="AD27" i="2"/>
  <c r="AM27" i="2" s="1"/>
  <c r="D28" i="19" s="1"/>
  <c r="C28" i="19" l="1"/>
  <c r="AO27" i="2"/>
  <c r="N25" i="2"/>
  <c r="AD26" i="2"/>
  <c r="AM26" i="2" s="1"/>
  <c r="D27" i="19" s="1"/>
  <c r="AU29" i="2"/>
  <c r="AW29" i="2" s="1"/>
  <c r="AQ28" i="2"/>
  <c r="AP28" i="2"/>
  <c r="C27" i="19" l="1"/>
  <c r="N24" i="2"/>
  <c r="AD25" i="2"/>
  <c r="AM25" i="2" s="1"/>
  <c r="D26" i="19" s="1"/>
  <c r="AU28" i="2"/>
  <c r="AW28" i="2" s="1"/>
  <c r="AO26" i="2"/>
  <c r="AQ27" i="2"/>
  <c r="AP27" i="2"/>
  <c r="C26" i="19" l="1"/>
  <c r="AU27" i="2"/>
  <c r="AW27" i="2" s="1"/>
  <c r="AQ26" i="2"/>
  <c r="AP26" i="2"/>
  <c r="AO25" i="2"/>
  <c r="N23" i="2"/>
  <c r="AD24" i="2"/>
  <c r="AM24" i="2" s="1"/>
  <c r="D25" i="19" s="1"/>
  <c r="C25" i="19" l="1"/>
  <c r="AO24" i="2"/>
  <c r="N22" i="2"/>
  <c r="AD23" i="2"/>
  <c r="AM23" i="2" s="1"/>
  <c r="D24" i="19" s="1"/>
  <c r="AU26" i="2"/>
  <c r="AW26" i="2" s="1"/>
  <c r="AQ25" i="2"/>
  <c r="AP25" i="2"/>
  <c r="C24" i="19" l="1"/>
  <c r="N21" i="2"/>
  <c r="AD22" i="2"/>
  <c r="AM22" i="2" s="1"/>
  <c r="D23" i="19" s="1"/>
  <c r="AO23" i="2"/>
  <c r="AU25" i="2"/>
  <c r="AW25" i="2" s="1"/>
  <c r="AQ24" i="2"/>
  <c r="AP24" i="2"/>
  <c r="C23" i="19" l="1"/>
  <c r="AQ23" i="2"/>
  <c r="AP23" i="2"/>
  <c r="AU24" i="2"/>
  <c r="AW24" i="2" s="1"/>
  <c r="AO22" i="2"/>
  <c r="N20" i="2"/>
  <c r="AD21" i="2"/>
  <c r="AM21" i="2" s="1"/>
  <c r="D22" i="19" s="1"/>
  <c r="C22" i="19" l="1"/>
  <c r="N19" i="2"/>
  <c r="AD20" i="2"/>
  <c r="AM20" i="2" s="1"/>
  <c r="D21" i="19" s="1"/>
  <c r="AO21" i="2"/>
  <c r="AU23" i="2"/>
  <c r="AW23" i="2" s="1"/>
  <c r="AP22" i="2"/>
  <c r="AQ22" i="2"/>
  <c r="C21" i="19" l="1"/>
  <c r="N18" i="2"/>
  <c r="AD19" i="2"/>
  <c r="AM19" i="2" s="1"/>
  <c r="D20" i="19" s="1"/>
  <c r="AU22" i="2"/>
  <c r="AW22" i="2" s="1"/>
  <c r="AO20" i="2"/>
  <c r="AQ21" i="2"/>
  <c r="AP21" i="2"/>
  <c r="C20" i="19" l="1"/>
  <c r="N17" i="2"/>
  <c r="AD18" i="2"/>
  <c r="AM18" i="2" s="1"/>
  <c r="D19" i="19" s="1"/>
  <c r="AU21" i="2"/>
  <c r="AW21" i="2" s="1"/>
  <c r="AQ20" i="2"/>
  <c r="AP20" i="2"/>
  <c r="AO19" i="2"/>
  <c r="C19" i="19" l="1"/>
  <c r="N16" i="2"/>
  <c r="AD17" i="2"/>
  <c r="AM17" i="2" s="1"/>
  <c r="D18" i="19" s="1"/>
  <c r="AQ19" i="2"/>
  <c r="AP19" i="2"/>
  <c r="AO18" i="2"/>
  <c r="AU20" i="2"/>
  <c r="AW20" i="2" s="1"/>
  <c r="C18" i="19" l="1"/>
  <c r="N15" i="2"/>
  <c r="AD16" i="2"/>
  <c r="AM16" i="2" s="1"/>
  <c r="D17" i="19" s="1"/>
  <c r="AU19" i="2"/>
  <c r="AW19" i="2" s="1"/>
  <c r="AQ18" i="2"/>
  <c r="AP18" i="2"/>
  <c r="AO17" i="2"/>
  <c r="C17" i="19" l="1"/>
  <c r="AP17" i="2"/>
  <c r="AQ17" i="2"/>
  <c r="N14" i="2"/>
  <c r="AD15" i="2"/>
  <c r="AM15" i="2" s="1"/>
  <c r="D16" i="19" s="1"/>
  <c r="AU18" i="2"/>
  <c r="AW18" i="2" s="1"/>
  <c r="AO16" i="2"/>
  <c r="C16" i="19" l="1"/>
  <c r="AQ16" i="2"/>
  <c r="AP16" i="2"/>
  <c r="N13" i="2"/>
  <c r="AD14" i="2"/>
  <c r="AM14" i="2" s="1"/>
  <c r="D15" i="19" s="1"/>
  <c r="AO15" i="2"/>
  <c r="AU17" i="2"/>
  <c r="AW17" i="2" s="1"/>
  <c r="C15" i="19" l="1"/>
  <c r="AU16" i="2"/>
  <c r="AW16" i="2" s="1"/>
  <c r="N12" i="2"/>
  <c r="AD13" i="2"/>
  <c r="AM13" i="2" s="1"/>
  <c r="D14" i="19" s="1"/>
  <c r="AO14" i="2"/>
  <c r="AQ15" i="2"/>
  <c r="AP15" i="2"/>
  <c r="C14" i="19" l="1"/>
  <c r="N11" i="2"/>
  <c r="AD12" i="2"/>
  <c r="AM12" i="2" s="1"/>
  <c r="D13" i="19" s="1"/>
  <c r="AP14" i="2"/>
  <c r="AQ14" i="2"/>
  <c r="AU15" i="2"/>
  <c r="AW15" i="2" s="1"/>
  <c r="AO13" i="2"/>
  <c r="C13" i="19" l="1"/>
  <c r="N10" i="2"/>
  <c r="AD11" i="2"/>
  <c r="AM11" i="2" s="1"/>
  <c r="D12" i="19" s="1"/>
  <c r="AU14" i="2"/>
  <c r="AW14" i="2" s="1"/>
  <c r="AP13" i="2"/>
  <c r="AQ13" i="2"/>
  <c r="AO12" i="2"/>
  <c r="C12" i="19" l="1"/>
  <c r="AU13" i="2"/>
  <c r="AW13" i="2" s="1"/>
  <c r="AO11" i="2"/>
  <c r="AQ12" i="2"/>
  <c r="AP12" i="2"/>
  <c r="N9" i="2"/>
  <c r="AD10" i="2"/>
  <c r="AM10" i="2" s="1"/>
  <c r="D11" i="19" s="1"/>
  <c r="C11" i="19" l="1"/>
  <c r="AO10" i="2"/>
  <c r="AQ11" i="2"/>
  <c r="AP11" i="2"/>
  <c r="N8" i="2"/>
  <c r="AD9" i="2"/>
  <c r="AM9" i="2" s="1"/>
  <c r="D10" i="19" s="1"/>
  <c r="AU12" i="2"/>
  <c r="AW12" i="2" s="1"/>
  <c r="C10" i="19" l="1"/>
  <c r="AU11" i="2"/>
  <c r="AW11" i="2" s="1"/>
  <c r="AO9" i="2"/>
  <c r="AQ10" i="2"/>
  <c r="AP10" i="2"/>
  <c r="N7" i="2"/>
  <c r="AD8" i="2"/>
  <c r="AM8" i="2" s="1"/>
  <c r="D9" i="19" s="1"/>
  <c r="C9" i="19" l="1"/>
  <c r="AO8" i="2"/>
  <c r="AQ9" i="2"/>
  <c r="AP9" i="2"/>
  <c r="N6" i="2"/>
  <c r="AD7" i="2"/>
  <c r="AM7" i="2" s="1"/>
  <c r="D8" i="19" s="1"/>
  <c r="AU10" i="2"/>
  <c r="AW10" i="2" s="1"/>
  <c r="C8" i="19" l="1"/>
  <c r="N5" i="2"/>
  <c r="AD6" i="2"/>
  <c r="AM6" i="2" s="1"/>
  <c r="D7" i="19" s="1"/>
  <c r="AU9" i="2"/>
  <c r="AW9" i="2" s="1"/>
  <c r="AO7" i="2"/>
  <c r="AP8" i="2"/>
  <c r="AQ8" i="2"/>
  <c r="C7" i="19" l="1"/>
  <c r="AU8" i="2"/>
  <c r="AW8" i="2" s="1"/>
  <c r="AP7" i="2"/>
  <c r="AQ7" i="2"/>
  <c r="AO6" i="2"/>
  <c r="N4" i="2"/>
  <c r="AD5" i="2"/>
  <c r="AM5" i="2" s="1"/>
  <c r="D6" i="19" s="1"/>
  <c r="C6" i="19" l="1"/>
  <c r="AO5" i="2"/>
  <c r="AU7" i="2"/>
  <c r="AW7" i="2" s="1"/>
  <c r="AP6" i="2"/>
  <c r="AQ6" i="2"/>
  <c r="N3" i="2"/>
  <c r="AD4" i="2"/>
  <c r="AM4" i="2" s="1"/>
  <c r="D5" i="19" s="1"/>
  <c r="C5" i="19" l="1"/>
  <c r="N2" i="2"/>
  <c r="AD2" i="2" s="1"/>
  <c r="AM2" i="2" s="1"/>
  <c r="D3" i="19" s="1"/>
  <c r="AD3" i="2"/>
  <c r="AM3" i="2" s="1"/>
  <c r="D4" i="19" s="1"/>
  <c r="AO4" i="2"/>
  <c r="AP5" i="2"/>
  <c r="AQ5" i="2"/>
  <c r="C3" i="19" l="1"/>
  <c r="C4" i="19"/>
  <c r="AQ4" i="2"/>
  <c r="AP4" i="2"/>
  <c r="AO2" i="2"/>
  <c r="AS2" i="2" s="1"/>
  <c r="AO3" i="2"/>
  <c r="AQ3" i="2" l="1"/>
  <c r="AP3" i="2"/>
  <c r="AQ2" i="2"/>
  <c r="AP2" i="2"/>
  <c r="AT5" i="2" l="1"/>
  <c r="AT2" i="2"/>
  <c r="AT6" i="2"/>
  <c r="AT3" i="2"/>
  <c r="AT4" i="2"/>
  <c r="AU4" i="2" l="1"/>
  <c r="AW4" i="2" s="1"/>
  <c r="AU3" i="2"/>
  <c r="AW3" i="2" s="1"/>
  <c r="AU6" i="2"/>
  <c r="AW6" i="2" s="1"/>
  <c r="AU2" i="2"/>
  <c r="AW2" i="2" s="1"/>
  <c r="AX2" i="2" s="1"/>
  <c r="AU5" i="2"/>
  <c r="AW5" i="2" s="1"/>
  <c r="AY2" i="2" l="1"/>
  <c r="K10" i="14" s="1"/>
  <c r="AX3" i="2"/>
  <c r="AY3" i="2" s="1"/>
  <c r="K11" i="14" s="1"/>
  <c r="AX4" i="2" l="1"/>
  <c r="AY4" i="2" s="1"/>
  <c r="K12" i="14" s="1"/>
  <c r="AX5" i="2" l="1"/>
  <c r="AY5" i="2" s="1"/>
  <c r="K13" i="14" s="1"/>
  <c r="AX6" i="2" l="1"/>
  <c r="AX7" i="2" s="1"/>
  <c r="AY6" i="2" l="1"/>
  <c r="K14" i="14" s="1"/>
  <c r="AX8" i="2"/>
  <c r="AY7" i="2"/>
  <c r="K15" i="14" s="1"/>
  <c r="AX9" i="2" l="1"/>
  <c r="AY8" i="2"/>
  <c r="K16" i="14" s="1"/>
  <c r="AX10" i="2" l="1"/>
  <c r="AY9" i="2"/>
  <c r="K17" i="14" s="1"/>
  <c r="AX11" i="2" l="1"/>
  <c r="AY10" i="2"/>
  <c r="K18" i="14" s="1"/>
  <c r="AX12" i="2" l="1"/>
  <c r="AY11" i="2"/>
  <c r="K19" i="14" s="1"/>
  <c r="AX13" i="2" l="1"/>
  <c r="AY12" i="2"/>
  <c r="K20" i="14" s="1"/>
  <c r="AX14" i="2" l="1"/>
  <c r="AY13" i="2"/>
  <c r="K21" i="14" s="1"/>
  <c r="AX15" i="2" l="1"/>
  <c r="AY14" i="2"/>
  <c r="K22" i="14" s="1"/>
  <c r="AX16" i="2" l="1"/>
  <c r="AY15" i="2"/>
  <c r="K23" i="14" s="1"/>
  <c r="AX17" i="2" l="1"/>
  <c r="AY16" i="2"/>
  <c r="K24" i="14" s="1"/>
  <c r="AX18" i="2" l="1"/>
  <c r="AY17" i="2"/>
  <c r="K25" i="14" s="1"/>
  <c r="AX19" i="2" l="1"/>
  <c r="AY18" i="2"/>
  <c r="K26" i="14" s="1"/>
  <c r="AX20" i="2" l="1"/>
  <c r="AY19" i="2"/>
  <c r="K27" i="14" s="1"/>
  <c r="AX21" i="2" l="1"/>
  <c r="AY20" i="2"/>
  <c r="K28" i="14" s="1"/>
  <c r="AX22" i="2" l="1"/>
  <c r="AY21" i="2"/>
  <c r="K29" i="14" s="1"/>
  <c r="AX23" i="2" l="1"/>
  <c r="AY22" i="2"/>
  <c r="K30" i="14" s="1"/>
  <c r="AX24" i="2" l="1"/>
  <c r="AY23" i="2"/>
  <c r="K31" i="14" s="1"/>
  <c r="AX25" i="2" l="1"/>
  <c r="AY24" i="2"/>
  <c r="K32" i="14" s="1"/>
  <c r="AX26" i="2" l="1"/>
  <c r="AY25" i="2"/>
  <c r="K33" i="14" s="1"/>
  <c r="AX27" i="2" l="1"/>
  <c r="AY26" i="2"/>
  <c r="K34" i="14" s="1"/>
  <c r="AX28" i="2" l="1"/>
  <c r="AY27" i="2"/>
  <c r="K35" i="14" s="1"/>
  <c r="AX29" i="2" l="1"/>
  <c r="AY28" i="2"/>
  <c r="K36" i="14" s="1"/>
  <c r="AX30" i="2" l="1"/>
  <c r="AY29" i="2"/>
  <c r="K37" i="14" s="1"/>
  <c r="AX31" i="2" l="1"/>
  <c r="AY30" i="2"/>
  <c r="K38" i="14" s="1"/>
  <c r="AX32" i="2" l="1"/>
  <c r="AY31" i="2"/>
  <c r="K39" i="14" s="1"/>
  <c r="AY32" i="2" l="1"/>
  <c r="K40" i="14" s="1"/>
  <c r="AX33" i="2"/>
  <c r="AY33" i="2" l="1"/>
  <c r="K41" i="14" s="1"/>
  <c r="AX34" i="2"/>
  <c r="AY34" i="2" l="1"/>
  <c r="K42" i="14" s="1"/>
  <c r="AX35" i="2"/>
  <c r="AY35" i="2" l="1"/>
  <c r="K43" i="14" s="1"/>
  <c r="AX36" i="2"/>
  <c r="AY36" i="2" l="1"/>
  <c r="K44" i="14" s="1"/>
  <c r="AX37" i="2"/>
  <c r="AY37" i="2" l="1"/>
  <c r="K45" i="14" s="1"/>
  <c r="AX38" i="2"/>
  <c r="AY38" i="2" l="1"/>
  <c r="K46" i="14" s="1"/>
  <c r="AX39" i="2"/>
  <c r="AY39" i="2" l="1"/>
  <c r="K47" i="14" s="1"/>
  <c r="AX40" i="2"/>
  <c r="AY40" i="2" l="1"/>
  <c r="K48" i="14" s="1"/>
  <c r="AX41" i="2"/>
  <c r="AY41" i="2" l="1"/>
  <c r="K49" i="14" s="1"/>
  <c r="AX42" i="2"/>
  <c r="AY42" i="2" l="1"/>
  <c r="K50" i="14" s="1"/>
  <c r="AX43" i="2"/>
  <c r="AY43" i="2" l="1"/>
  <c r="K51" i="14" s="1"/>
  <c r="AX44" i="2"/>
  <c r="AY44" i="2" l="1"/>
  <c r="K52" i="14" s="1"/>
  <c r="AX45" i="2"/>
  <c r="AY45" i="2" l="1"/>
  <c r="K53" i="14" s="1"/>
  <c r="AX46" i="2"/>
  <c r="AY46" i="2" l="1"/>
  <c r="K54" i="14" s="1"/>
  <c r="AX47" i="2"/>
  <c r="AY47" i="2" l="1"/>
  <c r="K55" i="14" s="1"/>
  <c r="AX48" i="2"/>
  <c r="AY48" i="2" l="1"/>
  <c r="K56" i="14" s="1"/>
  <c r="AX49" i="2"/>
  <c r="AY49" i="2" l="1"/>
  <c r="K57" i="14" s="1"/>
  <c r="AX50" i="2"/>
  <c r="AY50" i="2" l="1"/>
  <c r="K58" i="14" s="1"/>
  <c r="AX51" i="2"/>
  <c r="AY51" i="2" l="1"/>
  <c r="K59" i="14" s="1"/>
  <c r="AX52" i="2"/>
  <c r="AY52" i="2" l="1"/>
  <c r="K60" i="14" s="1"/>
  <c r="AX53" i="2"/>
  <c r="AY53" i="2" l="1"/>
  <c r="K61" i="14" s="1"/>
  <c r="AX54" i="2"/>
  <c r="AY54" i="2" l="1"/>
  <c r="K62" i="14" s="1"/>
  <c r="AX55" i="2"/>
  <c r="AY55" i="2" l="1"/>
  <c r="K63" i="14" s="1"/>
  <c r="AX56" i="2"/>
  <c r="AY56" i="2" l="1"/>
  <c r="K64" i="14" s="1"/>
  <c r="AX57" i="2"/>
  <c r="AY57" i="2" l="1"/>
  <c r="K65" i="14" s="1"/>
  <c r="AX58" i="2"/>
  <c r="AY58" i="2" l="1"/>
  <c r="K66" i="14" s="1"/>
  <c r="AX59" i="2"/>
  <c r="AY59" i="2" l="1"/>
  <c r="K67" i="14" s="1"/>
  <c r="AX60" i="2"/>
  <c r="AY60" i="2" l="1"/>
  <c r="K68" i="14" s="1"/>
  <c r="AX61" i="2"/>
  <c r="AY61" i="2" l="1"/>
  <c r="K69" i="14" s="1"/>
  <c r="AX62" i="2"/>
  <c r="AY62" i="2" l="1"/>
  <c r="K70" i="14" s="1"/>
  <c r="AX63" i="2"/>
  <c r="AY63" i="2" l="1"/>
  <c r="K71" i="14" s="1"/>
  <c r="AX64" i="2"/>
  <c r="AY64" i="2" l="1"/>
  <c r="K72" i="14" s="1"/>
  <c r="AX65" i="2"/>
  <c r="AX66" i="2" l="1"/>
  <c r="AY65" i="2"/>
  <c r="K73" i="14" s="1"/>
  <c r="AX67" i="2" l="1"/>
  <c r="AY66" i="2"/>
  <c r="K74" i="14" s="1"/>
  <c r="AX68" i="2" l="1"/>
  <c r="AY67" i="2"/>
  <c r="K75" i="14" s="1"/>
  <c r="AX69" i="2" l="1"/>
  <c r="AY68" i="2"/>
  <c r="K76" i="14" s="1"/>
  <c r="AX70" i="2" l="1"/>
  <c r="AY69" i="2"/>
  <c r="K77" i="14" s="1"/>
  <c r="AX71" i="2" l="1"/>
  <c r="AY70" i="2"/>
  <c r="K78" i="14" s="1"/>
  <c r="C30" i="1" l="1"/>
  <c r="AY71" i="2"/>
  <c r="K79" i="14" s="1"/>
  <c r="AX72" i="2"/>
  <c r="AY72" i="2" l="1"/>
  <c r="AX73" i="2"/>
  <c r="AY73" i="2" l="1"/>
  <c r="AX74" i="2"/>
  <c r="AY74" i="2" l="1"/>
  <c r="AX75" i="2"/>
  <c r="AY75" i="2" l="1"/>
  <c r="AX76" i="2"/>
  <c r="AY76" i="2" l="1"/>
  <c r="AX77" i="2"/>
  <c r="AY77" i="2" l="1"/>
  <c r="AX78" i="2"/>
  <c r="AY78" i="2" l="1"/>
  <c r="AX79" i="2"/>
  <c r="AY79" i="2" l="1"/>
  <c r="AX80" i="2"/>
  <c r="AY80" i="2" l="1"/>
  <c r="AX81" i="2"/>
  <c r="AY81" i="2" s="1"/>
</calcChain>
</file>

<file path=xl/sharedStrings.xml><?xml version="1.0" encoding="utf-8"?>
<sst xmlns="http://schemas.openxmlformats.org/spreadsheetml/2006/main" count="250" uniqueCount="172">
  <si>
    <t>age</t>
  </si>
  <si>
    <r>
      <t>l</t>
    </r>
    <r>
      <rPr>
        <b/>
        <sz val="9"/>
        <rFont val="Arial"/>
        <family val="2"/>
      </rPr>
      <t>x</t>
    </r>
  </si>
  <si>
    <r>
      <t>d</t>
    </r>
    <r>
      <rPr>
        <b/>
        <sz val="9"/>
        <rFont val="Arial"/>
        <family val="2"/>
      </rPr>
      <t>x</t>
    </r>
  </si>
  <si>
    <r>
      <t>q</t>
    </r>
    <r>
      <rPr>
        <b/>
        <sz val="9"/>
        <rFont val="Arial"/>
        <family val="2"/>
      </rPr>
      <t>x</t>
    </r>
  </si>
  <si>
    <r>
      <t>sum(l</t>
    </r>
    <r>
      <rPr>
        <b/>
        <sz val="9"/>
        <rFont val="Arial"/>
        <family val="2"/>
      </rPr>
      <t>x</t>
    </r>
    <r>
      <rPr>
        <b/>
        <sz val="14"/>
        <rFont val="Arial"/>
        <family val="2"/>
      </rPr>
      <t>)</t>
    </r>
  </si>
  <si>
    <r>
      <t>e</t>
    </r>
    <r>
      <rPr>
        <b/>
        <sz val="9"/>
        <rFont val="Arial"/>
        <family val="2"/>
      </rPr>
      <t>x</t>
    </r>
  </si>
  <si>
    <r>
      <t>D</t>
    </r>
    <r>
      <rPr>
        <b/>
        <sz val="9"/>
        <color theme="0"/>
        <rFont val="Arial"/>
        <family val="2"/>
      </rPr>
      <t>x</t>
    </r>
  </si>
  <si>
    <r>
      <t>C</t>
    </r>
    <r>
      <rPr>
        <b/>
        <sz val="9"/>
        <color theme="0"/>
        <rFont val="Arial"/>
        <family val="2"/>
      </rPr>
      <t>x</t>
    </r>
  </si>
  <si>
    <t>D'x</t>
  </si>
  <si>
    <r>
      <t>C'</t>
    </r>
    <r>
      <rPr>
        <b/>
        <sz val="9"/>
        <rFont val="Arial"/>
        <family val="2"/>
      </rPr>
      <t>x</t>
    </r>
  </si>
  <si>
    <t>D''x</t>
  </si>
  <si>
    <r>
      <t>C''</t>
    </r>
    <r>
      <rPr>
        <b/>
        <sz val="9"/>
        <color theme="0"/>
        <rFont val="Arial"/>
        <family val="2"/>
      </rPr>
      <t>x</t>
    </r>
  </si>
  <si>
    <r>
      <t>P</t>
    </r>
    <r>
      <rPr>
        <b/>
        <sz val="9"/>
        <rFont val="Arial"/>
        <family val="2"/>
      </rPr>
      <t>x</t>
    </r>
  </si>
  <si>
    <t>interest rate</t>
  </si>
  <si>
    <t>طبقه شغلي</t>
  </si>
  <si>
    <t>سن</t>
  </si>
  <si>
    <t>مدت بيمه</t>
  </si>
  <si>
    <t>سال</t>
  </si>
  <si>
    <t>سرمايه فوت</t>
  </si>
  <si>
    <t>ريال</t>
  </si>
  <si>
    <t>ضريب تعديل</t>
  </si>
  <si>
    <t>برابر</t>
  </si>
  <si>
    <t>حق بيمه اوليه</t>
  </si>
  <si>
    <t>پوشش حادثه</t>
  </si>
  <si>
    <t>پوشش امراض</t>
  </si>
  <si>
    <t>سن بيمه شده</t>
  </si>
  <si>
    <t>درصد</t>
  </si>
  <si>
    <t>سرمايه فوت سال اول</t>
  </si>
  <si>
    <t>پوشش تكميلي فوت بر اثر حادثه</t>
  </si>
  <si>
    <t>نرخ خطر فوت</t>
  </si>
  <si>
    <t>حق بيمه خطر فوت</t>
  </si>
  <si>
    <t>نرخ پوشش حادثه</t>
  </si>
  <si>
    <t>نرخ پوشش امراض خاص</t>
  </si>
  <si>
    <t>نرخ پوشش معافيت از پرداخت</t>
  </si>
  <si>
    <t>حق بيمه پوشش معافيت از پرداخت</t>
  </si>
  <si>
    <t>كارمزد(1)</t>
  </si>
  <si>
    <t>كارمزد(2)</t>
  </si>
  <si>
    <t>حق بيمه</t>
  </si>
  <si>
    <t>حق بيمه سال اول</t>
  </si>
  <si>
    <t>Interest rate</t>
  </si>
  <si>
    <t>secend 5 year</t>
  </si>
  <si>
    <t>سرمايه امراض (1)</t>
  </si>
  <si>
    <t>ارزش بازخرید</t>
  </si>
  <si>
    <t>خالص سرمایه گذاری</t>
  </si>
  <si>
    <t>هزینه پزشکی (1)</t>
  </si>
  <si>
    <t>هزینه پزشکی (2)</t>
  </si>
  <si>
    <t>first 5 year</t>
  </si>
  <si>
    <t>هزینه پزشکی</t>
  </si>
  <si>
    <t>پوشش نقص عضو و از کار افتادگی</t>
  </si>
  <si>
    <t>ضریب نقص عضو</t>
  </si>
  <si>
    <t>در هزار 5 سال اول</t>
  </si>
  <si>
    <t>حق بيمه پوشش فوت در اثر حادثه</t>
  </si>
  <si>
    <t>نرخ نقص عضو در اثر حادثه</t>
  </si>
  <si>
    <t>حق بیمه نقص عضو در اثر حادثه</t>
  </si>
  <si>
    <t>نرخ هزینه پزشکی در اثر حادثه</t>
  </si>
  <si>
    <t>حق بیمه هزینه پزشکی در اثر حادثه</t>
  </si>
  <si>
    <t>سرمایه پوشش سرطان(1)</t>
  </si>
  <si>
    <t>پوشش بیماری سرطان</t>
  </si>
  <si>
    <t>پوشش امراض خاص</t>
  </si>
  <si>
    <t>پوشش سرطان</t>
  </si>
  <si>
    <t>نرخ پوشش سرطان</t>
  </si>
  <si>
    <t>حق بیمه پوشش سرطان</t>
  </si>
  <si>
    <t>حق بیمه پوشش امراض خاص</t>
  </si>
  <si>
    <t>سرمایه فوت</t>
  </si>
  <si>
    <t>هزينه بیمه گری</t>
  </si>
  <si>
    <t>ریال</t>
  </si>
  <si>
    <t>مدت بیمه</t>
  </si>
  <si>
    <t>تا</t>
  </si>
  <si>
    <t>برابر حق بیمه</t>
  </si>
  <si>
    <t>نرخ پوشش پرداخت مستمری</t>
  </si>
  <si>
    <t>ضریب انتخاب سرمایه فوت</t>
  </si>
  <si>
    <t>حداکثر سرمایه فوت به علت حادثه</t>
  </si>
  <si>
    <t>حداکثر سرمایه نقص عضو</t>
  </si>
  <si>
    <t>حداکثر هزینه پزشکی</t>
  </si>
  <si>
    <t xml:space="preserve"> حداکثر هزینه امراض خاص</t>
  </si>
  <si>
    <t xml:space="preserve"> حداکثر هزینه پوشش سرطان</t>
  </si>
  <si>
    <t xml:space="preserve"> after 10 year</t>
  </si>
  <si>
    <t>برابر آخرین حق بیمه</t>
  </si>
  <si>
    <t>پوشش معافیت از پرداخت حق بیمه</t>
  </si>
  <si>
    <t>سپرده اول دوره</t>
  </si>
  <si>
    <t>کلیه کسورات</t>
  </si>
  <si>
    <t>N"x</t>
  </si>
  <si>
    <t>حق بیمه پوشش های تکمیلی</t>
  </si>
  <si>
    <t>نرخ در میلیون</t>
  </si>
  <si>
    <t>سرمايه امراض 2</t>
  </si>
  <si>
    <t>TERM 1YEAR</t>
  </si>
  <si>
    <t>TERM1 YEAR</t>
  </si>
  <si>
    <t>TERM 1 YEAR</t>
  </si>
  <si>
    <t>سرمایه پوشش سرطان(2)</t>
  </si>
  <si>
    <t>سرمایه معافیت براساس حق بیمه کل</t>
  </si>
  <si>
    <t>حق بیمه پوشش پرداخت مستمری</t>
  </si>
  <si>
    <t>پوشش نقص عضو دائم کلی و جزئی</t>
  </si>
  <si>
    <t>حق بیمه پوشش اصلی</t>
  </si>
  <si>
    <t xml:space="preserve">سرمایه مستمری به مدت 10 سال </t>
  </si>
  <si>
    <t>پوشش نقص عضو در اثر حادثه</t>
  </si>
  <si>
    <t>پوشش فوت در اثر حادثه</t>
  </si>
  <si>
    <t xml:space="preserve">پوشش هزینه پزشکی در اثر حادثه </t>
  </si>
  <si>
    <t>نرخ(در هزار)</t>
  </si>
  <si>
    <t>نرخ(در صد)</t>
  </si>
  <si>
    <t>حق بیمه پوشش تکمیلی حوادث</t>
  </si>
  <si>
    <t>حق بیمه پوشش تکمیلی درمان</t>
  </si>
  <si>
    <t>هزینه وصول</t>
  </si>
  <si>
    <t xml:space="preserve">پوشش معافيت از پرداخت حق بيمه </t>
  </si>
  <si>
    <t>کارمزد وصول</t>
  </si>
  <si>
    <t xml:space="preserve">هزینه اداری </t>
  </si>
  <si>
    <t>درصد حق بيمه سال اول</t>
  </si>
  <si>
    <t>درصد حق بيمه سال دوم تا چهارم</t>
  </si>
  <si>
    <t>درصد حق بيمه سال پنجم تا آخر</t>
  </si>
  <si>
    <t>پوشش حوادث</t>
  </si>
  <si>
    <t>به میزان</t>
  </si>
  <si>
    <t xml:space="preserve">ضريب تعديل </t>
  </si>
  <si>
    <t>پوشش پرداخت مستمری بیکاری</t>
  </si>
  <si>
    <t>پوشش هزینه پزشکی</t>
  </si>
  <si>
    <t>پوشش اصلی</t>
  </si>
  <si>
    <t>پوشش درمان</t>
  </si>
  <si>
    <t>سرمایه حادثه</t>
  </si>
  <si>
    <t>سرطان</t>
  </si>
  <si>
    <t>حق بیمه</t>
  </si>
  <si>
    <t>سرمایه فوت اولیه</t>
  </si>
  <si>
    <t>سن متقاضی بیمه</t>
  </si>
  <si>
    <t>سرمایه فوت نهایی</t>
  </si>
  <si>
    <t>سرمايه حادثه  اولیه</t>
  </si>
  <si>
    <t>سرمايه حادثه نهایی</t>
  </si>
  <si>
    <t xml:space="preserve">سرمایه نقض عضو </t>
  </si>
  <si>
    <t>سرمایه نقض عضو 2</t>
  </si>
  <si>
    <t>نقص عضو</t>
  </si>
  <si>
    <t xml:space="preserve">پوشش پرداخت هزینه پزشکی </t>
  </si>
  <si>
    <t>سقف سرمایه سایر پوشش ها</t>
  </si>
  <si>
    <t>year</t>
  </si>
  <si>
    <t>نرخ بهره اعمالی</t>
  </si>
  <si>
    <t>تعداد اقساط</t>
  </si>
  <si>
    <t>حداکثر سرمایه فوت</t>
  </si>
  <si>
    <t>پوشش فوت به علت حادثه</t>
  </si>
  <si>
    <t>معافیت</t>
  </si>
  <si>
    <t>حق بیمه تجمیعی</t>
  </si>
  <si>
    <t>مدت بیمه نامه</t>
  </si>
  <si>
    <t>حق بیمه سال اول</t>
  </si>
  <si>
    <t>سن بیمه شده</t>
  </si>
  <si>
    <t>طبقه شغلی</t>
  </si>
  <si>
    <t>ضریب تعدیل سرمایه فوت</t>
  </si>
  <si>
    <t>آورده اولیه</t>
  </si>
  <si>
    <t>سرمایه فوت سال اول</t>
  </si>
  <si>
    <t>ضریب تعدیل حق بیمه</t>
  </si>
  <si>
    <t>پوشش تكميلي فوت بر اثر حادثه به میزان</t>
  </si>
  <si>
    <t>پوشش نقص عضو دائم کلی و جزئی به میزان</t>
  </si>
  <si>
    <t>پوشش هزینه پزشکی به میزان</t>
  </si>
  <si>
    <t>پوشش امراض خاص به میزان</t>
  </si>
  <si>
    <t>پوشش بیماری سرطان به میزان</t>
  </si>
  <si>
    <t>پوشش معافيت از پرداخت حق بيمه</t>
  </si>
  <si>
    <t>بیماری های خاص</t>
  </si>
  <si>
    <t xml:space="preserve">پوشش پرداخت مستمری از کار افتادگی </t>
  </si>
  <si>
    <t>سرمایه بیمه</t>
  </si>
  <si>
    <t>مجموع حق بیمه پرداختی</t>
  </si>
  <si>
    <t>در سال</t>
  </si>
  <si>
    <t>نام و نام خانوادگی</t>
  </si>
  <si>
    <t>اطلاعات بیمه نامه (سالیانه)</t>
  </si>
  <si>
    <t>نحوه پرداخت حق بیمه</t>
  </si>
  <si>
    <t xml:space="preserve">هزینه </t>
  </si>
  <si>
    <t>نرخ</t>
  </si>
  <si>
    <t>ارزش بازخریدی پایان دوره</t>
  </si>
  <si>
    <t>محاسب و طراح : حرفت</t>
  </si>
  <si>
    <t>پوشش پرداخت مستمری ازکارافتادگی</t>
  </si>
  <si>
    <t>حق بیمه سال</t>
  </si>
  <si>
    <t>حق بیمه پوشش حادثه</t>
  </si>
  <si>
    <t>حق بیمه درمان</t>
  </si>
  <si>
    <r>
      <rPr>
        <b/>
        <sz val="42"/>
        <color theme="1"/>
        <rFont val="B Titr"/>
        <charset val="178"/>
      </rPr>
      <t>بیمه زندگی</t>
    </r>
    <r>
      <rPr>
        <b/>
        <sz val="42"/>
        <color rgb="FF00FF00"/>
        <rFont val="B Titr"/>
        <charset val="178"/>
      </rPr>
      <t xml:space="preserve"> مان </t>
    </r>
  </si>
  <si>
    <t>بله</t>
  </si>
  <si>
    <r>
      <t xml:space="preserve">جدول مذاکره بیمه زندگی </t>
    </r>
    <r>
      <rPr>
        <b/>
        <sz val="36"/>
        <color rgb="FF00FF00"/>
        <rFont val="B Titr"/>
        <charset val="178"/>
      </rPr>
      <t xml:space="preserve">مان 
</t>
    </r>
    <r>
      <rPr>
        <b/>
        <sz val="18"/>
        <color theme="1"/>
        <rFont val="B Titr"/>
        <charset val="178"/>
      </rPr>
      <t>(این گزارش صرفا جهت مذاکره بوده و اعتبار دیگری ندارد)</t>
    </r>
  </si>
  <si>
    <t>ماهیانه</t>
  </si>
  <si>
    <t>هزینه</t>
  </si>
  <si>
    <t>هزينه</t>
  </si>
  <si>
    <t xml:space="preserve">آقای/خانم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</si>
</sst>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_-* #,##0.00\-;_-* &quot;-&quot;??_-;_-@_-"/>
    <numFmt numFmtId="164" formatCode="_-&quot;ريال&quot;\ * #,##0.00_-;_-&quot;ريال&quot;\ * #,##0.00\-;_-&quot;ريال&quot;\ * &quot;-&quot;??_-;_-@_-"/>
    <numFmt numFmtId="165" formatCode="#,##0.0"/>
    <numFmt numFmtId="166" formatCode="#,##0_ ;\-#,##0\ "/>
    <numFmt numFmtId="167" formatCode="#,##0.00000"/>
  </numFmts>
  <fonts count="52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b/>
      <sz val="14"/>
      <name val="Arial"/>
      <family val="2"/>
    </font>
    <font>
      <b/>
      <sz val="9"/>
      <name val="Arial"/>
      <family val="2"/>
    </font>
    <font>
      <b/>
      <i/>
      <sz val="12"/>
      <color theme="0"/>
      <name val="Arial"/>
      <family val="2"/>
      <charset val="178"/>
    </font>
    <font>
      <b/>
      <sz val="14"/>
      <color theme="0"/>
      <name val="Arial"/>
      <family val="2"/>
    </font>
    <font>
      <b/>
      <sz val="9"/>
      <color theme="0"/>
      <name val="Arial"/>
      <family val="2"/>
    </font>
    <font>
      <b/>
      <i/>
      <sz val="12"/>
      <name val="Arial"/>
      <family val="2"/>
      <charset val="178"/>
    </font>
    <font>
      <sz val="10"/>
      <name val="Arial"/>
      <family val="2"/>
    </font>
    <font>
      <i/>
      <sz val="14"/>
      <color theme="1"/>
      <name val="Times New Roman"/>
      <family val="1"/>
    </font>
    <font>
      <b/>
      <sz val="13"/>
      <color theme="0"/>
      <name val="B Nazanin"/>
      <charset val="178"/>
    </font>
    <font>
      <b/>
      <sz val="13"/>
      <color theme="1"/>
      <name val="B Nazanin"/>
      <charset val="178"/>
    </font>
    <font>
      <i/>
      <sz val="14"/>
      <name val="Times New Roman"/>
      <family val="1"/>
    </font>
    <font>
      <b/>
      <sz val="14"/>
      <color theme="1"/>
      <name val="B Nazanin"/>
      <charset val="178"/>
    </font>
    <font>
      <b/>
      <sz val="11"/>
      <color theme="1"/>
      <name val="Arial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20"/>
      <color theme="0"/>
      <name val="B Titr"/>
      <charset val="178"/>
    </font>
    <font>
      <sz val="14"/>
      <color theme="1"/>
      <name val="B Titr"/>
      <charset val="178"/>
    </font>
    <font>
      <b/>
      <sz val="14"/>
      <color theme="1"/>
      <name val="B Titr"/>
      <charset val="178"/>
    </font>
    <font>
      <b/>
      <sz val="14"/>
      <color theme="0"/>
      <name val="B Titr"/>
      <charset val="178"/>
    </font>
    <font>
      <b/>
      <sz val="14"/>
      <name val="B Titr"/>
      <charset val="178"/>
    </font>
    <font>
      <b/>
      <sz val="20"/>
      <color theme="0"/>
      <name val="B Titr"/>
      <charset val="178"/>
    </font>
    <font>
      <sz val="14"/>
      <color theme="0"/>
      <name val="B Titr"/>
      <charset val="178"/>
    </font>
    <font>
      <sz val="15"/>
      <color theme="1"/>
      <name val="B Titr"/>
      <charset val="178"/>
    </font>
    <font>
      <b/>
      <sz val="12"/>
      <color theme="0"/>
      <name val="B Titr"/>
      <charset val="178"/>
    </font>
    <font>
      <b/>
      <sz val="13"/>
      <color theme="0"/>
      <name val="B Titr"/>
      <charset val="178"/>
    </font>
    <font>
      <sz val="13"/>
      <color theme="0"/>
      <name val="B Titr"/>
      <charset val="178"/>
    </font>
    <font>
      <sz val="13"/>
      <color theme="1"/>
      <name val="B Titr"/>
      <charset val="178"/>
    </font>
    <font>
      <b/>
      <sz val="36"/>
      <color theme="1"/>
      <name val="B Titr"/>
      <charset val="178"/>
    </font>
    <font>
      <b/>
      <sz val="18"/>
      <color theme="0"/>
      <name val="B Titr"/>
      <charset val="178"/>
    </font>
    <font>
      <sz val="11"/>
      <color theme="1"/>
      <name val="B Titr"/>
      <charset val="178"/>
    </font>
    <font>
      <b/>
      <sz val="22"/>
      <color theme="0"/>
      <name val="B Titr"/>
      <charset val="178"/>
    </font>
    <font>
      <b/>
      <sz val="16"/>
      <color theme="0"/>
      <name val="B Titr"/>
      <charset val="178"/>
    </font>
    <font>
      <b/>
      <sz val="16"/>
      <color rgb="FFFF0000"/>
      <name val="B Titr"/>
      <charset val="178"/>
    </font>
    <font>
      <b/>
      <sz val="18"/>
      <color theme="1"/>
      <name val="B Titr"/>
      <charset val="178"/>
    </font>
    <font>
      <b/>
      <sz val="12"/>
      <color theme="1"/>
      <name val="B Titr"/>
      <charset val="178"/>
    </font>
    <font>
      <b/>
      <sz val="12"/>
      <name val="B Titr"/>
      <charset val="178"/>
    </font>
    <font>
      <b/>
      <sz val="16"/>
      <color theme="1"/>
      <name val="B Titr"/>
      <charset val="178"/>
    </font>
    <font>
      <b/>
      <sz val="12"/>
      <color rgb="FF7030A0"/>
      <name val="B Titr"/>
      <charset val="178"/>
    </font>
    <font>
      <sz val="15"/>
      <color theme="6" tint="0.79998168889431442"/>
      <name val="B Titr"/>
      <charset val="178"/>
    </font>
    <font>
      <sz val="18"/>
      <color theme="0"/>
      <name val="B Titr"/>
      <charset val="178"/>
    </font>
    <font>
      <sz val="11"/>
      <color theme="1" tint="0.499984740745262"/>
      <name val="B Titr"/>
      <charset val="178"/>
    </font>
    <font>
      <b/>
      <sz val="42"/>
      <color rgb="FF00FF00"/>
      <name val="B Titr"/>
      <charset val="178"/>
    </font>
    <font>
      <b/>
      <sz val="42"/>
      <color theme="1"/>
      <name val="B Titr"/>
      <charset val="178"/>
    </font>
    <font>
      <sz val="16"/>
      <color theme="0"/>
      <name val="B Titr"/>
      <charset val="178"/>
    </font>
    <font>
      <sz val="12"/>
      <color theme="0"/>
      <name val="B Titr"/>
      <charset val="178"/>
    </font>
    <font>
      <b/>
      <sz val="36"/>
      <color rgb="FF00FF00"/>
      <name val="B Titr"/>
      <charset val="178"/>
    </font>
    <font>
      <sz val="16"/>
      <color theme="1"/>
      <name val="B Titr"/>
      <charset val="178"/>
    </font>
    <font>
      <sz val="11"/>
      <color theme="0" tint="-0.499984740745262"/>
      <name val="B Titr"/>
      <charset val="178"/>
    </font>
  </fonts>
  <fills count="3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F7B7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10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9">
    <xf numFmtId="0" fontId="0" fillId="0" borderId="0" xfId="0"/>
    <xf numFmtId="0" fontId="20" fillId="27" borderId="28" xfId="0" applyFont="1" applyFill="1" applyBorder="1" applyProtection="1"/>
    <xf numFmtId="0" fontId="20" fillId="27" borderId="35" xfId="0" applyFont="1" applyFill="1" applyBorder="1" applyProtection="1"/>
    <xf numFmtId="0" fontId="20" fillId="27" borderId="19" xfId="0" applyFont="1" applyFill="1" applyBorder="1" applyProtection="1"/>
    <xf numFmtId="0" fontId="20" fillId="27" borderId="0" xfId="0" applyFont="1" applyFill="1" applyBorder="1" applyProtection="1"/>
    <xf numFmtId="0" fontId="20" fillId="27" borderId="20" xfId="0" applyFont="1" applyFill="1" applyBorder="1" applyProtection="1"/>
    <xf numFmtId="0" fontId="20" fillId="27" borderId="32" xfId="0" applyFont="1" applyFill="1" applyBorder="1" applyProtection="1"/>
    <xf numFmtId="3" fontId="22" fillId="10" borderId="0" xfId="0" applyNumberFormat="1" applyFont="1" applyFill="1" applyBorder="1" applyAlignment="1" applyProtection="1">
      <alignment horizontal="center" vertical="center" wrapText="1"/>
    </xf>
    <xf numFmtId="0" fontId="21" fillId="10" borderId="35" xfId="0" applyFont="1" applyFill="1" applyBorder="1" applyAlignment="1" applyProtection="1">
      <alignment horizontal="center" vertical="center"/>
    </xf>
    <xf numFmtId="0" fontId="20" fillId="10" borderId="35" xfId="0" applyFont="1" applyFill="1" applyBorder="1" applyAlignment="1" applyProtection="1">
      <alignment horizontal="center" vertical="center"/>
    </xf>
    <xf numFmtId="0" fontId="20" fillId="10" borderId="0" xfId="0" applyFont="1" applyFill="1" applyBorder="1" applyAlignment="1" applyProtection="1">
      <alignment horizontal="center" vertical="center"/>
    </xf>
    <xf numFmtId="0" fontId="21" fillId="10" borderId="0" xfId="0" applyFont="1" applyFill="1" applyBorder="1" applyAlignment="1" applyProtection="1">
      <alignment horizontal="center" vertical="center"/>
    </xf>
    <xf numFmtId="0" fontId="25" fillId="10" borderId="0" xfId="0" applyFont="1" applyFill="1" applyBorder="1" applyAlignment="1" applyProtection="1">
      <alignment horizontal="center" vertical="center"/>
    </xf>
    <xf numFmtId="0" fontId="20" fillId="23" borderId="28" xfId="0" applyFont="1" applyFill="1" applyBorder="1" applyAlignment="1" applyProtection="1">
      <alignment horizontal="center" vertical="center"/>
    </xf>
    <xf numFmtId="0" fontId="21" fillId="23" borderId="35" xfId="0" applyFont="1" applyFill="1" applyBorder="1" applyAlignment="1" applyProtection="1">
      <alignment horizontal="center" vertical="center"/>
    </xf>
    <xf numFmtId="0" fontId="20" fillId="23" borderId="35" xfId="0" applyFont="1" applyFill="1" applyBorder="1" applyAlignment="1" applyProtection="1">
      <alignment horizontal="center" vertical="center"/>
    </xf>
    <xf numFmtId="0" fontId="25" fillId="23" borderId="35" xfId="0" applyFont="1" applyFill="1" applyBorder="1" applyAlignment="1" applyProtection="1">
      <alignment horizontal="center" vertical="center"/>
    </xf>
    <xf numFmtId="0" fontId="20" fillId="23" borderId="19" xfId="0" applyFont="1" applyFill="1" applyBorder="1" applyAlignment="1" applyProtection="1">
      <alignment horizontal="center" vertical="center"/>
    </xf>
    <xf numFmtId="0" fontId="20" fillId="23" borderId="0" xfId="0" applyFont="1" applyFill="1" applyBorder="1" applyAlignment="1" applyProtection="1">
      <alignment horizontal="center" vertical="center"/>
    </xf>
    <xf numFmtId="0" fontId="21" fillId="23" borderId="0" xfId="0" applyFont="1" applyFill="1" applyBorder="1" applyAlignment="1" applyProtection="1">
      <alignment horizontal="center" vertical="center"/>
    </xf>
    <xf numFmtId="0" fontId="25" fillId="23" borderId="0" xfId="0" applyFont="1" applyFill="1" applyBorder="1" applyAlignment="1" applyProtection="1">
      <alignment horizontal="center" vertical="center"/>
    </xf>
    <xf numFmtId="0" fontId="26" fillId="23" borderId="20" xfId="0" applyFont="1" applyFill="1" applyBorder="1" applyAlignment="1" applyProtection="1">
      <alignment horizontal="center" vertical="center"/>
    </xf>
    <xf numFmtId="0" fontId="26" fillId="23" borderId="32" xfId="0" applyFont="1" applyFill="1" applyBorder="1" applyAlignment="1" applyProtection="1">
      <alignment horizontal="center" vertical="center"/>
    </xf>
    <xf numFmtId="0" fontId="26" fillId="19" borderId="0" xfId="0" applyFont="1" applyFill="1" applyBorder="1" applyProtection="1"/>
    <xf numFmtId="0" fontId="26" fillId="0" borderId="0" xfId="0" applyFont="1" applyBorder="1" applyProtection="1"/>
    <xf numFmtId="3" fontId="21" fillId="16" borderId="0" xfId="0" applyNumberFormat="1" applyFont="1" applyFill="1" applyBorder="1" applyAlignment="1" applyProtection="1">
      <alignment horizontal="center" vertical="center"/>
    </xf>
    <xf numFmtId="3" fontId="21" fillId="12" borderId="0" xfId="0" applyNumberFormat="1" applyFont="1" applyFill="1" applyBorder="1" applyAlignment="1" applyProtection="1">
      <alignment horizontal="center" vertical="center"/>
    </xf>
    <xf numFmtId="3" fontId="22" fillId="18" borderId="0" xfId="0" applyNumberFormat="1" applyFont="1" applyFill="1" applyBorder="1" applyAlignment="1" applyProtection="1">
      <alignment horizontal="center" vertical="center" wrapText="1"/>
    </xf>
    <xf numFmtId="3" fontId="21" fillId="10" borderId="0" xfId="0" applyNumberFormat="1" applyFont="1" applyFill="1" applyBorder="1" applyAlignment="1" applyProtection="1">
      <alignment horizontal="center" vertical="center"/>
    </xf>
    <xf numFmtId="3" fontId="21" fillId="21" borderId="0" xfId="0" applyNumberFormat="1" applyFont="1" applyFill="1" applyBorder="1" applyAlignment="1" applyProtection="1">
      <alignment horizontal="center" vertical="center"/>
    </xf>
    <xf numFmtId="3" fontId="21" fillId="21" borderId="0" xfId="2" applyNumberFormat="1" applyFont="1" applyFill="1" applyBorder="1" applyAlignment="1" applyProtection="1">
      <alignment horizontal="center" vertical="center"/>
      <protection locked="0"/>
    </xf>
    <xf numFmtId="0" fontId="26" fillId="5" borderId="0" xfId="0" applyFont="1" applyFill="1" applyBorder="1" applyAlignment="1" applyProtection="1">
      <alignment horizontal="center" vertical="center"/>
    </xf>
    <xf numFmtId="0" fontId="20" fillId="10" borderId="28" xfId="0" applyFont="1" applyFill="1" applyBorder="1" applyAlignment="1" applyProtection="1">
      <alignment horizontal="center" vertical="center"/>
    </xf>
    <xf numFmtId="0" fontId="20" fillId="10" borderId="19" xfId="0" applyFont="1" applyFill="1" applyBorder="1" applyAlignment="1" applyProtection="1">
      <alignment horizontal="center" vertical="center"/>
    </xf>
    <xf numFmtId="3" fontId="22" fillId="4" borderId="0" xfId="0" applyNumberFormat="1" applyFont="1" applyFill="1" applyBorder="1" applyAlignment="1" applyProtection="1">
      <alignment horizontal="center" vertical="center"/>
    </xf>
    <xf numFmtId="0" fontId="25" fillId="27" borderId="0" xfId="0" applyFont="1" applyFill="1" applyBorder="1" applyProtection="1"/>
    <xf numFmtId="3" fontId="22" fillId="20" borderId="0" xfId="0" applyNumberFormat="1" applyFont="1" applyFill="1" applyBorder="1" applyAlignment="1" applyProtection="1">
      <alignment horizontal="center" vertical="center"/>
    </xf>
    <xf numFmtId="3" fontId="28" fillId="4" borderId="0" xfId="0" applyNumberFormat="1" applyFont="1" applyFill="1" applyBorder="1" applyAlignment="1" applyProtection="1">
      <alignment horizontal="center" vertical="center"/>
    </xf>
    <xf numFmtId="0" fontId="29" fillId="27" borderId="0" xfId="0" applyFont="1" applyFill="1" applyBorder="1" applyProtection="1"/>
    <xf numFmtId="0" fontId="30" fillId="27" borderId="32" xfId="0" applyFont="1" applyFill="1" applyBorder="1" applyProtection="1"/>
    <xf numFmtId="0" fontId="30" fillId="10" borderId="35" xfId="0" applyFont="1" applyFill="1" applyBorder="1" applyAlignment="1" applyProtection="1">
      <alignment horizontal="center" vertical="center"/>
    </xf>
    <xf numFmtId="3" fontId="28" fillId="18" borderId="0" xfId="0" applyNumberFormat="1" applyFont="1" applyFill="1" applyBorder="1" applyAlignment="1" applyProtection="1">
      <alignment horizontal="center" vertical="center" wrapText="1"/>
    </xf>
    <xf numFmtId="0" fontId="29" fillId="10" borderId="0" xfId="0" applyFont="1" applyFill="1" applyBorder="1" applyAlignment="1" applyProtection="1">
      <alignment horizontal="center" vertical="center" wrapText="1"/>
    </xf>
    <xf numFmtId="3" fontId="28" fillId="10" borderId="0" xfId="0" applyNumberFormat="1" applyFont="1" applyFill="1" applyBorder="1" applyAlignment="1" applyProtection="1">
      <alignment horizontal="center" vertical="center" wrapText="1"/>
    </xf>
    <xf numFmtId="0" fontId="29" fillId="23" borderId="35" xfId="0" applyFont="1" applyFill="1" applyBorder="1" applyAlignment="1" applyProtection="1">
      <alignment horizontal="center" vertical="center"/>
    </xf>
    <xf numFmtId="3" fontId="28" fillId="20" borderId="0" xfId="0" applyNumberFormat="1" applyFont="1" applyFill="1" applyBorder="1" applyAlignment="1" applyProtection="1">
      <alignment horizontal="center" vertical="center"/>
    </xf>
    <xf numFmtId="0" fontId="29" fillId="23" borderId="0" xfId="0" applyFont="1" applyFill="1" applyBorder="1" applyAlignment="1" applyProtection="1">
      <alignment horizontal="center" vertical="center"/>
    </xf>
    <xf numFmtId="0" fontId="30" fillId="23" borderId="32" xfId="0" applyFont="1" applyFill="1" applyBorder="1" applyAlignment="1" applyProtection="1">
      <alignment horizontal="center" vertical="center"/>
    </xf>
    <xf numFmtId="0" fontId="26" fillId="14" borderId="19" xfId="0" applyFont="1" applyFill="1" applyBorder="1" applyProtection="1"/>
    <xf numFmtId="0" fontId="26" fillId="14" borderId="0" xfId="0" applyFont="1" applyFill="1" applyBorder="1" applyProtection="1"/>
    <xf numFmtId="0" fontId="30" fillId="14" borderId="0" xfId="0" applyFont="1" applyFill="1" applyBorder="1" applyProtection="1"/>
    <xf numFmtId="0" fontId="26" fillId="14" borderId="20" xfId="0" applyFont="1" applyFill="1" applyBorder="1" applyProtection="1"/>
    <xf numFmtId="0" fontId="26" fillId="14" borderId="32" xfId="0" applyFont="1" applyFill="1" applyBorder="1" applyProtection="1"/>
    <xf numFmtId="0" fontId="26" fillId="36" borderId="0" xfId="0" applyFont="1" applyFill="1" applyBorder="1" applyProtection="1"/>
    <xf numFmtId="0" fontId="42" fillId="19" borderId="0" xfId="0" applyFont="1" applyFill="1" applyBorder="1" applyAlignment="1" applyProtection="1">
      <alignment horizontal="center" vertical="center"/>
    </xf>
    <xf numFmtId="0" fontId="47" fillId="3" borderId="0" xfId="0" applyFont="1" applyFill="1" applyBorder="1" applyAlignment="1" applyProtection="1">
      <alignment horizontal="center" vertical="center"/>
    </xf>
    <xf numFmtId="0" fontId="48" fillId="3" borderId="0" xfId="0" applyFont="1" applyFill="1" applyBorder="1" applyAlignment="1" applyProtection="1">
      <alignment horizontal="center" vertical="center"/>
    </xf>
    <xf numFmtId="0" fontId="26" fillId="14" borderId="32" xfId="0" applyFont="1" applyFill="1" applyBorder="1" applyAlignment="1" applyProtection="1"/>
    <xf numFmtId="0" fontId="33" fillId="19" borderId="0" xfId="0" applyFont="1" applyFill="1" applyBorder="1" applyAlignment="1" applyProtection="1">
      <alignment horizontal="center" vertical="center"/>
    </xf>
    <xf numFmtId="3" fontId="50" fillId="5" borderId="0" xfId="0" applyNumberFormat="1" applyFont="1" applyFill="1" applyBorder="1" applyAlignment="1" applyProtection="1">
      <alignment horizontal="center" vertical="center"/>
    </xf>
    <xf numFmtId="0" fontId="4" fillId="12" borderId="1" xfId="0" applyNumberFormat="1" applyFont="1" applyFill="1" applyBorder="1" applyAlignment="1" applyProtection="1">
      <alignment horizontal="center" vertical="center"/>
    </xf>
    <xf numFmtId="0" fontId="4" fillId="12" borderId="2" xfId="0" applyNumberFormat="1" applyFont="1" applyFill="1" applyBorder="1" applyAlignment="1" applyProtection="1">
      <alignment horizontal="center" vertical="center"/>
    </xf>
    <xf numFmtId="0" fontId="4" fillId="12" borderId="6" xfId="3" applyNumberFormat="1" applyFont="1" applyFill="1" applyBorder="1" applyAlignment="1" applyProtection="1">
      <alignment horizontal="center" vertical="center"/>
    </xf>
    <xf numFmtId="0" fontId="4" fillId="12" borderId="3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7" fillId="3" borderId="1" xfId="0" applyNumberFormat="1" applyFont="1" applyFill="1" applyBorder="1" applyAlignment="1" applyProtection="1">
      <alignment horizontal="center" vertical="center"/>
    </xf>
    <xf numFmtId="0" fontId="7" fillId="3" borderId="2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/>
    </xf>
    <xf numFmtId="0" fontId="7" fillId="4" borderId="6" xfId="0" applyNumberFormat="1" applyFont="1" applyFill="1" applyBorder="1" applyAlignment="1" applyProtection="1">
      <alignment horizontal="center" vertical="center"/>
    </xf>
    <xf numFmtId="0" fontId="7" fillId="4" borderId="4" xfId="0" applyNumberFormat="1" applyFont="1" applyFill="1" applyBorder="1" applyAlignment="1" applyProtection="1">
      <alignment horizontal="center" vertical="center"/>
    </xf>
    <xf numFmtId="0" fontId="7" fillId="5" borderId="6" xfId="0" applyNumberFormat="1" applyFont="1" applyFill="1" applyBorder="1" applyAlignment="1" applyProtection="1">
      <alignment horizontal="center" vertical="center"/>
    </xf>
    <xf numFmtId="0" fontId="4" fillId="6" borderId="6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10" borderId="7" xfId="0" applyNumberFormat="1" applyFill="1" applyBorder="1" applyAlignment="1" applyProtection="1">
      <alignment horizontal="center" vertical="center"/>
    </xf>
    <xf numFmtId="0" fontId="2" fillId="10" borderId="7" xfId="3" applyNumberFormat="1" applyFill="1" applyBorder="1" applyAlignment="1" applyProtection="1">
      <alignment horizontal="center" vertical="center"/>
    </xf>
    <xf numFmtId="0" fontId="9" fillId="7" borderId="9" xfId="0" applyNumberFormat="1" applyFont="1" applyFill="1" applyBorder="1" applyAlignment="1" applyProtection="1">
      <alignment horizontal="center" vertical="center"/>
    </xf>
    <xf numFmtId="0" fontId="0" fillId="7" borderId="7" xfId="0" applyNumberFormat="1" applyFill="1" applyBorder="1" applyAlignment="1" applyProtection="1">
      <alignment horizontal="center" vertical="center"/>
    </xf>
    <xf numFmtId="0" fontId="0" fillId="0" borderId="7" xfId="0" applyNumberFormat="1" applyBorder="1" applyAlignment="1" applyProtection="1">
      <alignment horizontal="center" vertical="center"/>
    </xf>
    <xf numFmtId="0" fontId="0" fillId="0" borderId="7" xfId="0" applyNumberFormat="1" applyFont="1" applyBorder="1" applyAlignment="1" applyProtection="1">
      <alignment horizontal="center" vertical="center"/>
    </xf>
    <xf numFmtId="0" fontId="0" fillId="8" borderId="7" xfId="0" applyNumberFormat="1" applyFont="1" applyFill="1" applyBorder="1" applyAlignment="1" applyProtection="1">
      <alignment horizontal="center" vertical="center"/>
    </xf>
    <xf numFmtId="0" fontId="0" fillId="8" borderId="7" xfId="0" applyNumberFormat="1" applyFont="1" applyFill="1" applyBorder="1" applyAlignment="1" applyProtection="1">
      <alignment vertical="center"/>
    </xf>
    <xf numFmtId="0" fontId="0" fillId="8" borderId="7" xfId="0" applyNumberFormat="1" applyFill="1" applyBorder="1" applyAlignment="1" applyProtection="1">
      <alignment horizontal="center" vertical="center"/>
    </xf>
    <xf numFmtId="0" fontId="0" fillId="10" borderId="8" xfId="0" applyNumberFormat="1" applyFill="1" applyBorder="1" applyAlignment="1" applyProtection="1">
      <alignment horizontal="center" vertical="center"/>
    </xf>
    <xf numFmtId="0" fontId="9" fillId="0" borderId="9" xfId="0" applyNumberFormat="1" applyFont="1" applyBorder="1" applyAlignment="1" applyProtection="1">
      <alignment horizontal="center" vertical="center"/>
    </xf>
    <xf numFmtId="0" fontId="0" fillId="8" borderId="8" xfId="0" applyNumberFormat="1" applyFont="1" applyFill="1" applyBorder="1" applyAlignment="1" applyProtection="1">
      <alignment horizontal="center" vertical="center"/>
    </xf>
    <xf numFmtId="0" fontId="0" fillId="7" borderId="8" xfId="0" applyNumberFormat="1" applyFill="1" applyBorder="1" applyAlignment="1" applyProtection="1">
      <alignment horizontal="center" vertical="center"/>
    </xf>
    <xf numFmtId="0" fontId="0" fillId="0" borderId="8" xfId="0" applyNumberFormat="1" applyBorder="1" applyAlignment="1" applyProtection="1">
      <alignment horizontal="center" vertical="center"/>
    </xf>
    <xf numFmtId="0" fontId="0" fillId="8" borderId="8" xfId="0" applyNumberFormat="1" applyFill="1" applyBorder="1" applyAlignment="1" applyProtection="1">
      <alignment horizontal="center" vertical="center"/>
    </xf>
    <xf numFmtId="0" fontId="9" fillId="9" borderId="9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</xf>
    <xf numFmtId="0" fontId="27" fillId="28" borderId="0" xfId="0" applyNumberFormat="1" applyFont="1" applyFill="1" applyBorder="1" applyAlignment="1" applyProtection="1">
      <alignment horizontal="center" vertical="center"/>
    </xf>
    <xf numFmtId="0" fontId="27" fillId="6" borderId="0" xfId="0" applyNumberFormat="1" applyFont="1" applyFill="1" applyBorder="1" applyAlignment="1" applyProtection="1">
      <alignment horizontal="center" vertical="center"/>
    </xf>
    <xf numFmtId="0" fontId="33" fillId="32" borderId="0" xfId="0" applyFont="1" applyFill="1" applyProtection="1"/>
    <xf numFmtId="0" fontId="27" fillId="6" borderId="0" xfId="0" applyFont="1" applyFill="1" applyBorder="1" applyAlignment="1" applyProtection="1">
      <alignment horizontal="center" vertical="center"/>
    </xf>
    <xf numFmtId="0" fontId="33" fillId="31" borderId="0" xfId="0" applyFont="1" applyFill="1" applyProtection="1"/>
    <xf numFmtId="0" fontId="35" fillId="2" borderId="6" xfId="0" applyNumberFormat="1" applyFont="1" applyFill="1" applyBorder="1" applyAlignment="1" applyProtection="1">
      <alignment horizontal="center" vertical="center"/>
    </xf>
    <xf numFmtId="0" fontId="33" fillId="6" borderId="0" xfId="0" applyFont="1" applyFill="1" applyProtection="1"/>
    <xf numFmtId="0" fontId="33" fillId="17" borderId="0" xfId="0" applyFont="1" applyFill="1" applyProtection="1"/>
    <xf numFmtId="0" fontId="33" fillId="33" borderId="0" xfId="0" applyFont="1" applyFill="1" applyProtection="1"/>
    <xf numFmtId="3" fontId="35" fillId="26" borderId="14" xfId="0" applyNumberFormat="1" applyFont="1" applyFill="1" applyBorder="1" applyAlignment="1" applyProtection="1">
      <alignment horizontal="center" vertical="center"/>
    </xf>
    <xf numFmtId="0" fontId="33" fillId="0" borderId="0" xfId="0" applyFont="1" applyProtection="1"/>
    <xf numFmtId="0" fontId="27" fillId="12" borderId="14" xfId="0" applyNumberFormat="1" applyFont="1" applyFill="1" applyBorder="1" applyAlignment="1" applyProtection="1">
      <alignment horizontal="center" vertical="center"/>
    </xf>
    <xf numFmtId="3" fontId="27" fillId="12" borderId="22" xfId="0" applyNumberFormat="1" applyFont="1" applyFill="1" applyBorder="1" applyAlignment="1" applyProtection="1">
      <alignment horizontal="center" vertical="center"/>
    </xf>
    <xf numFmtId="0" fontId="27" fillId="12" borderId="29" xfId="0" applyNumberFormat="1" applyFont="1" applyFill="1" applyBorder="1" applyAlignment="1" applyProtection="1">
      <alignment horizontal="center" vertical="center"/>
    </xf>
    <xf numFmtId="0" fontId="27" fillId="18" borderId="14" xfId="0" applyNumberFormat="1" applyFont="1" applyFill="1" applyBorder="1" applyAlignment="1" applyProtection="1">
      <alignment horizontal="center" vertical="center"/>
    </xf>
    <xf numFmtId="3" fontId="27" fillId="18" borderId="22" xfId="0" applyNumberFormat="1" applyFont="1" applyFill="1" applyBorder="1" applyAlignment="1" applyProtection="1">
      <alignment horizontal="center" vertical="center"/>
    </xf>
    <xf numFmtId="0" fontId="27" fillId="18" borderId="23" xfId="0" applyNumberFormat="1" applyFont="1" applyFill="1" applyBorder="1" applyAlignment="1" applyProtection="1">
      <alignment horizontal="center" vertical="center"/>
    </xf>
    <xf numFmtId="3" fontId="39" fillId="14" borderId="22" xfId="0" applyNumberFormat="1" applyFont="1" applyFill="1" applyBorder="1" applyAlignment="1" applyProtection="1">
      <alignment horizontal="center" vertical="center"/>
    </xf>
    <xf numFmtId="0" fontId="39" fillId="14" borderId="23" xfId="0" applyNumberFormat="1" applyFont="1" applyFill="1" applyBorder="1" applyAlignment="1" applyProtection="1">
      <alignment horizontal="center" vertical="center"/>
    </xf>
    <xf numFmtId="0" fontId="39" fillId="6" borderId="0" xfId="0" applyNumberFormat="1" applyFont="1" applyFill="1" applyBorder="1" applyAlignment="1" applyProtection="1">
      <alignment horizontal="center" vertical="center"/>
    </xf>
    <xf numFmtId="0" fontId="20" fillId="7" borderId="9" xfId="0" applyNumberFormat="1" applyFont="1" applyFill="1" applyBorder="1" applyAlignment="1" applyProtection="1">
      <alignment horizontal="center" vertical="center"/>
    </xf>
    <xf numFmtId="4" fontId="20" fillId="7" borderId="11" xfId="0" applyNumberFormat="1" applyFont="1" applyFill="1" applyBorder="1" applyAlignment="1" applyProtection="1">
      <alignment horizontal="center" vertical="center"/>
    </xf>
    <xf numFmtId="0" fontId="25" fillId="2" borderId="6" xfId="0" applyNumberFormat="1" applyFont="1" applyFill="1" applyBorder="1" applyAlignment="1" applyProtection="1">
      <alignment horizontal="center" vertical="center"/>
    </xf>
    <xf numFmtId="0" fontId="38" fillId="14" borderId="14" xfId="0" applyNumberFormat="1" applyFont="1" applyFill="1" applyBorder="1" applyAlignment="1" applyProtection="1">
      <alignment horizontal="center" vertical="center"/>
    </xf>
    <xf numFmtId="0" fontId="41" fillId="14" borderId="22" xfId="0" applyNumberFormat="1" applyFont="1" applyFill="1" applyBorder="1" applyAlignment="1" applyProtection="1">
      <alignment horizontal="center" vertical="center"/>
    </xf>
    <xf numFmtId="0" fontId="38" fillId="14" borderId="23" xfId="0" applyNumberFormat="1" applyFont="1" applyFill="1" applyBorder="1" applyAlignment="1" applyProtection="1">
      <alignment horizontal="center" vertical="center"/>
    </xf>
    <xf numFmtId="0" fontId="33" fillId="30" borderId="6" xfId="0" applyFont="1" applyFill="1" applyBorder="1" applyAlignment="1" applyProtection="1">
      <alignment horizontal="center" vertical="center"/>
    </xf>
    <xf numFmtId="3" fontId="38" fillId="7" borderId="9" xfId="0" applyNumberFormat="1" applyFont="1" applyFill="1" applyBorder="1" applyAlignment="1" applyProtection="1">
      <alignment horizontal="center" vertical="center"/>
    </xf>
    <xf numFmtId="3" fontId="38" fillId="7" borderId="6" xfId="0" applyNumberFormat="1" applyFont="1" applyFill="1" applyBorder="1" applyAlignment="1" applyProtection="1">
      <alignment horizontal="center" vertical="center"/>
    </xf>
    <xf numFmtId="0" fontId="27" fillId="12" borderId="15" xfId="0" applyNumberFormat="1" applyFont="1" applyFill="1" applyBorder="1" applyAlignment="1" applyProtection="1">
      <alignment horizontal="center" vertical="center"/>
    </xf>
    <xf numFmtId="4" fontId="27" fillId="12" borderId="8" xfId="0" applyNumberFormat="1" applyFont="1" applyFill="1" applyBorder="1" applyAlignment="1" applyProtection="1">
      <alignment horizontal="center" vertical="center"/>
    </xf>
    <xf numFmtId="3" fontId="27" fillId="12" borderId="25" xfId="0" applyNumberFormat="1" applyFont="1" applyFill="1" applyBorder="1" applyAlignment="1" applyProtection="1">
      <alignment horizontal="center" vertical="center"/>
    </xf>
    <xf numFmtId="0" fontId="27" fillId="18" borderId="15" xfId="0" applyNumberFormat="1" applyFont="1" applyFill="1" applyBorder="1" applyAlignment="1" applyProtection="1">
      <alignment horizontal="center" vertical="center"/>
    </xf>
    <xf numFmtId="3" fontId="27" fillId="18" borderId="8" xfId="0" applyNumberFormat="1" applyFont="1" applyFill="1" applyBorder="1" applyAlignment="1" applyProtection="1">
      <alignment horizontal="center" vertical="center"/>
    </xf>
    <xf numFmtId="0" fontId="27" fillId="18" borderId="16" xfId="0" applyNumberFormat="1" applyFont="1" applyFill="1" applyBorder="1" applyAlignment="1" applyProtection="1">
      <alignment horizontal="center" vertical="center"/>
    </xf>
    <xf numFmtId="3" fontId="39" fillId="14" borderId="8" xfId="0" applyNumberFormat="1" applyFont="1" applyFill="1" applyBorder="1" applyAlignment="1" applyProtection="1">
      <alignment horizontal="center" vertical="center"/>
    </xf>
    <xf numFmtId="0" fontId="39" fillId="14" borderId="16" xfId="0" applyNumberFormat="1" applyFont="1" applyFill="1" applyBorder="1" applyAlignment="1" applyProtection="1">
      <alignment horizontal="center" vertical="center"/>
    </xf>
    <xf numFmtId="0" fontId="20" fillId="0" borderId="20" xfId="0" applyNumberFormat="1" applyFont="1" applyBorder="1" applyAlignment="1" applyProtection="1">
      <alignment horizontal="center" vertical="center"/>
    </xf>
    <xf numFmtId="4" fontId="20" fillId="0" borderId="21" xfId="0" applyNumberFormat="1" applyFont="1" applyBorder="1" applyAlignment="1" applyProtection="1">
      <alignment horizontal="center" vertical="center"/>
    </xf>
    <xf numFmtId="0" fontId="43" fillId="21" borderId="6" xfId="0" applyNumberFormat="1" applyFont="1" applyFill="1" applyBorder="1" applyAlignment="1" applyProtection="1">
      <alignment horizontal="center" vertical="center"/>
    </xf>
    <xf numFmtId="0" fontId="38" fillId="14" borderId="15" xfId="0" applyNumberFormat="1" applyFont="1" applyFill="1" applyBorder="1" applyAlignment="1" applyProtection="1">
      <alignment horizontal="center" vertical="center"/>
    </xf>
    <xf numFmtId="0" fontId="41" fillId="14" borderId="8" xfId="0" applyNumberFormat="1" applyFont="1" applyFill="1" applyBorder="1" applyAlignment="1" applyProtection="1">
      <alignment horizontal="center" vertical="center"/>
    </xf>
    <xf numFmtId="0" fontId="38" fillId="14" borderId="16" xfId="0" applyNumberFormat="1" applyFont="1" applyFill="1" applyBorder="1" applyAlignment="1" applyProtection="1">
      <alignment horizontal="center" vertical="center"/>
    </xf>
    <xf numFmtId="3" fontId="27" fillId="2" borderId="4" xfId="0" applyNumberFormat="1" applyFont="1" applyFill="1" applyBorder="1" applyAlignment="1" applyProtection="1">
      <alignment horizontal="center" vertical="center"/>
    </xf>
    <xf numFmtId="4" fontId="27" fillId="2" borderId="4" xfId="0" applyNumberFormat="1" applyFont="1" applyFill="1" applyBorder="1" applyAlignment="1" applyProtection="1">
      <alignment horizontal="center" vertical="center"/>
    </xf>
    <xf numFmtId="3" fontId="37" fillId="28" borderId="14" xfId="0" applyNumberFormat="1" applyFont="1" applyFill="1" applyBorder="1" applyAlignment="1" applyProtection="1">
      <alignment horizontal="center" vertical="center"/>
    </xf>
    <xf numFmtId="3" fontId="23" fillId="27" borderId="7" xfId="0" applyNumberFormat="1" applyFont="1" applyFill="1" applyBorder="1" applyAlignment="1" applyProtection="1">
      <alignment horizontal="center" vertical="center"/>
    </xf>
    <xf numFmtId="3" fontId="23" fillId="5" borderId="7" xfId="0" applyNumberFormat="1" applyFont="1" applyFill="1" applyBorder="1" applyAlignment="1" applyProtection="1">
      <alignment horizontal="center" vertical="center"/>
    </xf>
    <xf numFmtId="0" fontId="20" fillId="16" borderId="9" xfId="0" applyNumberFormat="1" applyFont="1" applyFill="1" applyBorder="1" applyAlignment="1" applyProtection="1">
      <alignment horizontal="center" vertical="center"/>
    </xf>
    <xf numFmtId="4" fontId="20" fillId="16" borderId="21" xfId="0" applyNumberFormat="1" applyFont="1" applyFill="1" applyBorder="1" applyAlignment="1" applyProtection="1">
      <alignment horizontal="center" vertical="center"/>
    </xf>
    <xf numFmtId="0" fontId="38" fillId="0" borderId="7" xfId="0" applyFont="1" applyBorder="1" applyAlignment="1" applyProtection="1">
      <alignment horizontal="center" vertical="center"/>
    </xf>
    <xf numFmtId="3" fontId="39" fillId="13" borderId="14" xfId="0" applyNumberFormat="1" applyFont="1" applyFill="1" applyBorder="1" applyAlignment="1" applyProtection="1">
      <alignment horizontal="center" vertical="center"/>
    </xf>
    <xf numFmtId="4" fontId="39" fillId="13" borderId="13" xfId="0" applyNumberFormat="1" applyFont="1" applyFill="1" applyBorder="1" applyAlignment="1" applyProtection="1">
      <alignment horizontal="center" vertical="center"/>
    </xf>
    <xf numFmtId="4" fontId="39" fillId="13" borderId="16" xfId="0" applyNumberFormat="1" applyFont="1" applyFill="1" applyBorder="1" applyAlignment="1" applyProtection="1">
      <alignment horizontal="center" vertical="center"/>
    </xf>
    <xf numFmtId="4" fontId="39" fillId="13" borderId="23" xfId="0" applyNumberFormat="1" applyFont="1" applyFill="1" applyBorder="1" applyAlignment="1" applyProtection="1">
      <alignment horizontal="center" vertical="center"/>
    </xf>
    <xf numFmtId="3" fontId="37" fillId="28" borderId="15" xfId="0" applyNumberFormat="1" applyFont="1" applyFill="1" applyBorder="1" applyAlignment="1" applyProtection="1">
      <alignment horizontal="center" vertical="center"/>
    </xf>
    <xf numFmtId="3" fontId="27" fillId="12" borderId="8" xfId="0" applyNumberFormat="1" applyFont="1" applyFill="1" applyBorder="1" applyAlignment="1" applyProtection="1">
      <alignment horizontal="center" vertical="center"/>
    </xf>
    <xf numFmtId="0" fontId="38" fillId="0" borderId="8" xfId="0" applyFont="1" applyBorder="1" applyAlignment="1" applyProtection="1">
      <alignment horizontal="center" vertical="center"/>
    </xf>
    <xf numFmtId="3" fontId="39" fillId="13" borderId="15" xfId="0" applyNumberFormat="1" applyFont="1" applyFill="1" applyBorder="1" applyAlignment="1" applyProtection="1">
      <alignment horizontal="center" vertical="center"/>
    </xf>
    <xf numFmtId="3" fontId="23" fillId="27" borderId="8" xfId="0" applyNumberFormat="1" applyFont="1" applyFill="1" applyBorder="1" applyAlignment="1" applyProtection="1">
      <alignment horizontal="center" vertical="center"/>
    </xf>
    <xf numFmtId="0" fontId="27" fillId="12" borderId="16" xfId="0" applyNumberFormat="1" applyFont="1" applyFill="1" applyBorder="1" applyAlignment="1" applyProtection="1">
      <alignment horizontal="center" vertical="center"/>
    </xf>
    <xf numFmtId="3" fontId="27" fillId="18" borderId="15" xfId="0" applyNumberFormat="1" applyFont="1" applyFill="1" applyBorder="1" applyAlignment="1" applyProtection="1">
      <alignment horizontal="center" vertical="center"/>
    </xf>
    <xf numFmtId="3" fontId="39" fillId="14" borderId="24" xfId="0" applyNumberFormat="1" applyFont="1" applyFill="1" applyBorder="1" applyAlignment="1" applyProtection="1">
      <alignment horizontal="center" vertical="center"/>
    </xf>
    <xf numFmtId="0" fontId="39" fillId="14" borderId="18" xfId="0" applyNumberFormat="1" applyFont="1" applyFill="1" applyBorder="1" applyAlignment="1" applyProtection="1">
      <alignment horizontal="center" vertical="center"/>
    </xf>
    <xf numFmtId="3" fontId="27" fillId="12" borderId="15" xfId="0" applyNumberFormat="1" applyFont="1" applyFill="1" applyBorder="1" applyAlignment="1" applyProtection="1">
      <alignment horizontal="center" vertical="center"/>
    </xf>
    <xf numFmtId="0" fontId="38" fillId="14" borderId="17" xfId="0" applyNumberFormat="1" applyFont="1" applyFill="1" applyBorder="1" applyAlignment="1" applyProtection="1">
      <alignment horizontal="center" vertical="center"/>
    </xf>
    <xf numFmtId="0" fontId="41" fillId="14" borderId="24" xfId="0" applyNumberFormat="1" applyFont="1" applyFill="1" applyBorder="1" applyAlignment="1" applyProtection="1">
      <alignment horizontal="center" vertical="center"/>
    </xf>
    <xf numFmtId="0" fontId="38" fillId="14" borderId="18" xfId="0" applyNumberFormat="1" applyFont="1" applyFill="1" applyBorder="1" applyAlignment="1" applyProtection="1">
      <alignment horizontal="center" vertical="center"/>
    </xf>
    <xf numFmtId="3" fontId="39" fillId="13" borderId="17" xfId="0" applyNumberFormat="1" applyFont="1" applyFill="1" applyBorder="1" applyAlignment="1" applyProtection="1">
      <alignment horizontal="center" vertical="center"/>
    </xf>
    <xf numFmtId="4" fontId="39" fillId="13" borderId="18" xfId="0" applyNumberFormat="1" applyFont="1" applyFill="1" applyBorder="1" applyAlignment="1" applyProtection="1">
      <alignment horizontal="center" vertical="center"/>
    </xf>
    <xf numFmtId="0" fontId="44" fillId="31" borderId="0" xfId="0" applyFont="1" applyFill="1" applyProtection="1"/>
    <xf numFmtId="0" fontId="39" fillId="28" borderId="0" xfId="0" applyNumberFormat="1" applyFont="1" applyFill="1" applyBorder="1" applyAlignment="1" applyProtection="1">
      <alignment horizontal="center" vertical="center"/>
    </xf>
    <xf numFmtId="3" fontId="44" fillId="31" borderId="0" xfId="0" applyNumberFormat="1" applyFont="1" applyFill="1" applyProtection="1"/>
    <xf numFmtId="0" fontId="27" fillId="12" borderId="17" xfId="0" applyNumberFormat="1" applyFont="1" applyFill="1" applyBorder="1" applyAlignment="1" applyProtection="1">
      <alignment horizontal="center" vertical="center"/>
    </xf>
    <xf numFmtId="4" fontId="27" fillId="12" borderId="24" xfId="0" applyNumberFormat="1" applyFont="1" applyFill="1" applyBorder="1" applyAlignment="1" applyProtection="1">
      <alignment horizontal="center" vertical="center"/>
    </xf>
    <xf numFmtId="3" fontId="27" fillId="12" borderId="5" xfId="0" applyNumberFormat="1" applyFont="1" applyFill="1" applyBorder="1" applyAlignment="1" applyProtection="1">
      <alignment horizontal="center" vertical="center"/>
    </xf>
    <xf numFmtId="3" fontId="27" fillId="18" borderId="17" xfId="0" applyNumberFormat="1" applyFont="1" applyFill="1" applyBorder="1" applyAlignment="1" applyProtection="1">
      <alignment horizontal="center" vertical="center"/>
    </xf>
    <xf numFmtId="0" fontId="33" fillId="28" borderId="0" xfId="0" applyFont="1" applyFill="1" applyProtection="1"/>
    <xf numFmtId="0" fontId="38" fillId="28" borderId="0" xfId="0" applyNumberFormat="1" applyFont="1" applyFill="1" applyBorder="1" applyAlignment="1" applyProtection="1">
      <alignment horizontal="center" vertical="center"/>
    </xf>
    <xf numFmtId="0" fontId="38" fillId="6" borderId="0" xfId="0" applyNumberFormat="1" applyFont="1" applyFill="1" applyBorder="1" applyAlignment="1" applyProtection="1">
      <alignment horizontal="center" vertical="center"/>
    </xf>
    <xf numFmtId="0" fontId="33" fillId="32" borderId="0" xfId="0" applyFont="1" applyFill="1" applyBorder="1" applyProtection="1"/>
    <xf numFmtId="0" fontId="33" fillId="6" borderId="0" xfId="0" applyFont="1" applyFill="1" applyAlignment="1" applyProtection="1">
      <alignment horizontal="center" vertical="center"/>
    </xf>
    <xf numFmtId="0" fontId="33" fillId="33" borderId="0" xfId="0" applyFont="1" applyFill="1" applyAlignment="1" applyProtection="1">
      <alignment horizontal="center" vertical="center"/>
    </xf>
    <xf numFmtId="0" fontId="20" fillId="6" borderId="0" xfId="0" applyNumberFormat="1" applyFont="1" applyFill="1" applyAlignment="1" applyProtection="1">
      <alignment horizontal="center" vertical="center"/>
    </xf>
    <xf numFmtId="3" fontId="20" fillId="6" borderId="0" xfId="0" applyNumberFormat="1" applyFont="1" applyFill="1" applyAlignment="1" applyProtection="1">
      <alignment horizontal="center" vertical="center"/>
    </xf>
    <xf numFmtId="0" fontId="33" fillId="17" borderId="0" xfId="0" applyFont="1" applyFill="1" applyBorder="1" applyProtection="1"/>
    <xf numFmtId="3" fontId="23" fillId="27" borderId="24" xfId="0" applyNumberFormat="1" applyFont="1" applyFill="1" applyBorder="1" applyAlignment="1" applyProtection="1">
      <alignment horizontal="center" vertical="center"/>
    </xf>
    <xf numFmtId="0" fontId="37" fillId="33" borderId="0" xfId="0" applyFont="1" applyFill="1" applyProtection="1"/>
    <xf numFmtId="0" fontId="33" fillId="0" borderId="0" xfId="0" applyFont="1" applyBorder="1" applyProtection="1"/>
    <xf numFmtId="0" fontId="33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center"/>
    </xf>
    <xf numFmtId="3" fontId="12" fillId="18" borderId="6" xfId="0" applyNumberFormat="1" applyFont="1" applyFill="1" applyBorder="1" applyAlignment="1" applyProtection="1">
      <alignment horizontal="center" vertical="center"/>
    </xf>
    <xf numFmtId="0" fontId="11" fillId="9" borderId="27" xfId="0" applyNumberFormat="1" applyFont="1" applyFill="1" applyBorder="1" applyAlignment="1" applyProtection="1">
      <alignment horizontal="center" vertical="center" wrapText="1"/>
    </xf>
    <xf numFmtId="3" fontId="12" fillId="5" borderId="6" xfId="0" applyNumberFormat="1" applyFont="1" applyFill="1" applyBorder="1" applyAlignment="1" applyProtection="1">
      <alignment horizontal="center" vertical="center"/>
    </xf>
    <xf numFmtId="4" fontId="12" fillId="5" borderId="6" xfId="0" applyNumberFormat="1" applyFont="1" applyFill="1" applyBorder="1" applyAlignment="1" applyProtection="1">
      <alignment horizontal="center" vertical="center"/>
    </xf>
    <xf numFmtId="4" fontId="12" fillId="22" borderId="27" xfId="0" applyNumberFormat="1" applyFont="1" applyFill="1" applyBorder="1" applyAlignment="1" applyProtection="1">
      <alignment horizontal="center" vertical="center" wrapText="1"/>
    </xf>
    <xf numFmtId="4" fontId="12" fillId="20" borderId="6" xfId="0" applyNumberFormat="1" applyFont="1" applyFill="1" applyBorder="1" applyAlignment="1" applyProtection="1">
      <alignment horizontal="center" vertical="center"/>
    </xf>
    <xf numFmtId="0" fontId="11" fillId="15" borderId="27" xfId="0" applyNumberFormat="1" applyFont="1" applyFill="1" applyBorder="1" applyAlignment="1" applyProtection="1">
      <alignment horizontal="center" vertical="center" wrapText="1"/>
    </xf>
    <xf numFmtId="165" fontId="12" fillId="4" borderId="6" xfId="0" applyNumberFormat="1" applyFont="1" applyFill="1" applyBorder="1" applyAlignment="1" applyProtection="1">
      <alignment horizontal="center" vertical="center"/>
    </xf>
    <xf numFmtId="3" fontId="12" fillId="12" borderId="6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Alignment="1" applyProtection="1">
      <alignment horizontal="center" vertical="center" wrapText="1"/>
    </xf>
    <xf numFmtId="0" fontId="11" fillId="10" borderId="10" xfId="0" applyNumberFormat="1" applyFont="1" applyFill="1" applyBorder="1" applyAlignment="1" applyProtection="1">
      <alignment horizontal="center" vertical="center"/>
    </xf>
    <xf numFmtId="0" fontId="11" fillId="11" borderId="7" xfId="0" applyNumberFormat="1" applyFont="1" applyFill="1" applyBorder="1" applyAlignment="1" applyProtection="1">
      <alignment horizontal="center" vertical="center"/>
    </xf>
    <xf numFmtId="166" fontId="11" fillId="10" borderId="10" xfId="1" applyNumberFormat="1" applyFont="1" applyFill="1" applyBorder="1" applyAlignment="1" applyProtection="1">
      <alignment horizontal="center" vertical="center"/>
    </xf>
    <xf numFmtId="3" fontId="11" fillId="11" borderId="7" xfId="0" applyNumberFormat="1" applyFont="1" applyFill="1" applyBorder="1" applyAlignment="1" applyProtection="1">
      <alignment horizontal="center" vertical="center"/>
    </xf>
    <xf numFmtId="3" fontId="11" fillId="11" borderId="10" xfId="0" applyNumberFormat="1" applyFont="1" applyFill="1" applyBorder="1" applyAlignment="1" applyProtection="1">
      <alignment horizontal="center" vertical="center"/>
    </xf>
    <xf numFmtId="167" fontId="11" fillId="11" borderId="7" xfId="0" applyNumberFormat="1" applyFont="1" applyFill="1" applyBorder="1" applyAlignment="1" applyProtection="1">
      <alignment horizontal="center" vertical="center"/>
    </xf>
    <xf numFmtId="0" fontId="11" fillId="9" borderId="7" xfId="0" applyNumberFormat="1" applyFont="1" applyFill="1" applyBorder="1" applyAlignment="1" applyProtection="1">
      <alignment horizontal="center" vertical="center"/>
    </xf>
    <xf numFmtId="0" fontId="11" fillId="14" borderId="7" xfId="0" applyNumberFormat="1" applyFont="1" applyFill="1" applyBorder="1" applyAlignment="1" applyProtection="1">
      <alignment horizontal="center" vertical="center"/>
    </xf>
    <xf numFmtId="4" fontId="11" fillId="14" borderId="7" xfId="0" applyNumberFormat="1" applyFont="1" applyFill="1" applyBorder="1" applyAlignment="1" applyProtection="1">
      <alignment horizontal="center" vertical="center"/>
    </xf>
    <xf numFmtId="0" fontId="14" fillId="13" borderId="7" xfId="0" applyNumberFormat="1" applyFont="1" applyFill="1" applyBorder="1" applyAlignment="1" applyProtection="1">
      <alignment horizontal="center" vertical="center"/>
    </xf>
    <xf numFmtId="3" fontId="14" fillId="13" borderId="7" xfId="0" applyNumberFormat="1" applyFont="1" applyFill="1" applyBorder="1" applyAlignment="1" applyProtection="1">
      <alignment horizontal="center" vertical="center"/>
    </xf>
    <xf numFmtId="3" fontId="11" fillId="14" borderId="7" xfId="0" applyNumberFormat="1" applyFont="1" applyFill="1" applyBorder="1" applyAlignment="1" applyProtection="1">
      <alignment horizontal="center" vertical="center"/>
    </xf>
    <xf numFmtId="4" fontId="14" fillId="13" borderId="7" xfId="0" applyNumberFormat="1" applyFont="1" applyFill="1" applyBorder="1" applyAlignment="1" applyProtection="1">
      <alignment horizontal="center" vertical="center"/>
    </xf>
    <xf numFmtId="3" fontId="14" fillId="24" borderId="7" xfId="0" applyNumberFormat="1" applyFont="1" applyFill="1" applyBorder="1" applyAlignment="1" applyProtection="1">
      <alignment horizontal="center" vertical="center"/>
    </xf>
    <xf numFmtId="3" fontId="11" fillId="21" borderId="7" xfId="0" applyNumberFormat="1" applyFont="1" applyFill="1" applyBorder="1" applyAlignment="1" applyProtection="1">
      <alignment horizontal="center" vertical="center"/>
    </xf>
    <xf numFmtId="3" fontId="14" fillId="23" borderId="7" xfId="0" applyNumberFormat="1" applyFont="1" applyFill="1" applyBorder="1" applyAlignment="1" applyProtection="1">
      <alignment horizontal="center" vertical="center"/>
    </xf>
    <xf numFmtId="0" fontId="11" fillId="15" borderId="7" xfId="0" applyNumberFormat="1" applyFont="1" applyFill="1" applyBorder="1" applyAlignment="1" applyProtection="1">
      <alignment horizontal="center" vertical="center"/>
    </xf>
    <xf numFmtId="3" fontId="11" fillId="16" borderId="7" xfId="0" applyNumberFormat="1" applyFont="1" applyFill="1" applyBorder="1" applyAlignment="1" applyProtection="1">
      <alignment horizontal="center" vertical="center"/>
    </xf>
    <xf numFmtId="3" fontId="11" fillId="17" borderId="7" xfId="0" applyNumberFormat="1" applyFont="1" applyFill="1" applyBorder="1" applyAlignment="1" applyProtection="1">
      <alignment horizontal="center" vertical="center"/>
    </xf>
    <xf numFmtId="166" fontId="11" fillId="0" borderId="0" xfId="0" applyNumberFormat="1" applyFont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center" vertical="center"/>
    </xf>
    <xf numFmtId="0" fontId="11" fillId="9" borderId="8" xfId="0" applyNumberFormat="1" applyFont="1" applyFill="1" applyBorder="1" applyAlignment="1" applyProtection="1">
      <alignment horizontal="center" vertical="center"/>
    </xf>
    <xf numFmtId="0" fontId="11" fillId="15" borderId="8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Border="1" applyAlignment="1" applyProtection="1">
      <alignment horizontal="center" vertical="center"/>
    </xf>
    <xf numFmtId="165" fontId="11" fillId="0" borderId="0" xfId="0" applyNumberFormat="1" applyFont="1" applyAlignment="1" applyProtection="1">
      <alignment horizontal="center" vertical="center"/>
    </xf>
    <xf numFmtId="3" fontId="11" fillId="0" borderId="0" xfId="0" applyNumberFormat="1" applyFont="1" applyAlignment="1" applyProtection="1">
      <alignment horizontal="center" vertical="center"/>
    </xf>
    <xf numFmtId="166" fontId="11" fillId="0" borderId="0" xfId="1" applyNumberFormat="1" applyFont="1" applyAlignment="1" applyProtection="1">
      <alignment horizontal="center" vertical="center"/>
    </xf>
    <xf numFmtId="4" fontId="11" fillId="0" borderId="0" xfId="0" applyNumberFormat="1" applyFont="1" applyAlignment="1" applyProtection="1">
      <alignment horizontal="center" vertical="center"/>
    </xf>
    <xf numFmtId="3" fontId="20" fillId="6" borderId="8" xfId="0" applyNumberFormat="1" applyFont="1" applyFill="1" applyBorder="1" applyAlignment="1" applyProtection="1">
      <alignment horizontal="center" vertical="center"/>
    </xf>
    <xf numFmtId="0" fontId="16" fillId="0" borderId="0" xfId="0" applyFont="1" applyProtection="1"/>
    <xf numFmtId="3" fontId="21" fillId="6" borderId="46" xfId="0" applyNumberFormat="1" applyFont="1" applyFill="1" applyBorder="1" applyAlignment="1" applyProtection="1">
      <alignment horizontal="center" vertical="center"/>
    </xf>
    <xf numFmtId="0" fontId="21" fillId="6" borderId="39" xfId="0" applyFont="1" applyFill="1" applyBorder="1" applyAlignment="1" applyProtection="1">
      <alignment horizontal="center" vertical="center"/>
    </xf>
    <xf numFmtId="3" fontId="21" fillId="6" borderId="30" xfId="0" applyNumberFormat="1" applyFont="1" applyFill="1" applyBorder="1" applyAlignment="1" applyProtection="1">
      <alignment horizontal="center" vertical="center"/>
    </xf>
    <xf numFmtId="3" fontId="22" fillId="30" borderId="42" xfId="0" applyNumberFormat="1" applyFont="1" applyFill="1" applyBorder="1" applyAlignment="1" applyProtection="1">
      <alignment horizontal="center" vertical="center"/>
    </xf>
    <xf numFmtId="3" fontId="22" fillId="30" borderId="43" xfId="0" applyNumberFormat="1" applyFont="1" applyFill="1" applyBorder="1" applyAlignment="1" applyProtection="1">
      <alignment horizontal="center" vertical="center"/>
    </xf>
    <xf numFmtId="0" fontId="22" fillId="30" borderId="44" xfId="0" applyFont="1" applyFill="1" applyBorder="1" applyAlignment="1" applyProtection="1">
      <alignment horizontal="center" vertical="center"/>
    </xf>
    <xf numFmtId="0" fontId="15" fillId="0" borderId="0" xfId="0" applyFont="1" applyProtection="1"/>
    <xf numFmtId="3" fontId="20" fillId="6" borderId="14" xfId="0" applyNumberFormat="1" applyFont="1" applyFill="1" applyBorder="1" applyAlignment="1" applyProtection="1">
      <alignment horizontal="center" vertical="center"/>
    </xf>
    <xf numFmtId="3" fontId="20" fillId="6" borderId="22" xfId="0" applyNumberFormat="1" applyFont="1" applyFill="1" applyBorder="1" applyAlignment="1" applyProtection="1">
      <alignment horizontal="center" vertical="center"/>
    </xf>
    <xf numFmtId="3" fontId="20" fillId="6" borderId="23" xfId="0" applyNumberFormat="1" applyFont="1" applyFill="1" applyBorder="1" applyAlignment="1" applyProtection="1">
      <alignment horizontal="center" vertical="center"/>
    </xf>
    <xf numFmtId="3" fontId="20" fillId="6" borderId="15" xfId="0" applyNumberFormat="1" applyFont="1" applyFill="1" applyBorder="1" applyAlignment="1" applyProtection="1">
      <alignment horizontal="center" vertical="center"/>
    </xf>
    <xf numFmtId="3" fontId="20" fillId="6" borderId="16" xfId="0" applyNumberFormat="1" applyFont="1" applyFill="1" applyBorder="1" applyAlignment="1" applyProtection="1">
      <alignment horizontal="center" vertical="center"/>
    </xf>
    <xf numFmtId="3" fontId="20" fillId="6" borderId="17" xfId="0" applyNumberFormat="1" applyFont="1" applyFill="1" applyBorder="1" applyAlignment="1" applyProtection="1">
      <alignment horizontal="center" vertical="center"/>
    </xf>
    <xf numFmtId="3" fontId="20" fillId="6" borderId="24" xfId="0" applyNumberFormat="1" applyFont="1" applyFill="1" applyBorder="1" applyAlignment="1" applyProtection="1">
      <alignment horizontal="center" vertical="center"/>
    </xf>
    <xf numFmtId="3" fontId="20" fillId="6" borderId="18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3" fontId="18" fillId="0" borderId="0" xfId="0" applyNumberFormat="1" applyFont="1" applyAlignment="1" applyProtection="1">
      <alignment horizontal="center" vertical="center"/>
    </xf>
    <xf numFmtId="3" fontId="23" fillId="10" borderId="0" xfId="0" applyNumberFormat="1" applyFont="1" applyFill="1" applyBorder="1" applyAlignment="1" applyProtection="1">
      <alignment horizontal="center" vertical="center"/>
    </xf>
    <xf numFmtId="4" fontId="38" fillId="0" borderId="8" xfId="0" applyNumberFormat="1" applyFont="1" applyBorder="1" applyAlignment="1" applyProtection="1">
      <alignment horizontal="center" vertical="center"/>
    </xf>
    <xf numFmtId="3" fontId="20" fillId="10" borderId="8" xfId="0" applyNumberFormat="1" applyFont="1" applyFill="1" applyBorder="1" applyAlignment="1" applyProtection="1">
      <alignment horizontal="center" vertical="center"/>
    </xf>
    <xf numFmtId="3" fontId="20" fillId="10" borderId="14" xfId="0" applyNumberFormat="1" applyFont="1" applyFill="1" applyBorder="1" applyAlignment="1" applyProtection="1">
      <alignment horizontal="center" vertical="center"/>
    </xf>
    <xf numFmtId="3" fontId="20" fillId="10" borderId="22" xfId="0" applyNumberFormat="1" applyFont="1" applyFill="1" applyBorder="1" applyAlignment="1" applyProtection="1">
      <alignment horizontal="center" vertical="center"/>
    </xf>
    <xf numFmtId="3" fontId="20" fillId="10" borderId="15" xfId="0" applyNumberFormat="1" applyFont="1" applyFill="1" applyBorder="1" applyAlignment="1" applyProtection="1">
      <alignment horizontal="center" vertical="center"/>
    </xf>
    <xf numFmtId="3" fontId="20" fillId="10" borderId="17" xfId="0" applyNumberFormat="1" applyFont="1" applyFill="1" applyBorder="1" applyAlignment="1" applyProtection="1">
      <alignment horizontal="center" vertical="center"/>
    </xf>
    <xf numFmtId="3" fontId="20" fillId="10" borderId="24" xfId="0" applyNumberFormat="1" applyFont="1" applyFill="1" applyBorder="1" applyAlignment="1" applyProtection="1">
      <alignment horizontal="center" vertical="center"/>
    </xf>
    <xf numFmtId="3" fontId="21" fillId="16" borderId="0" xfId="2" applyNumberFormat="1" applyFont="1" applyFill="1" applyBorder="1" applyAlignment="1" applyProtection="1">
      <alignment horizontal="center" vertical="center"/>
      <protection locked="0"/>
    </xf>
    <xf numFmtId="3" fontId="21" fillId="12" borderId="0" xfId="2" applyNumberFormat="1" applyFont="1" applyFill="1" applyBorder="1" applyAlignment="1" applyProtection="1">
      <alignment horizontal="center" vertical="center"/>
      <protection locked="0"/>
    </xf>
    <xf numFmtId="3" fontId="21" fillId="6" borderId="40" xfId="0" applyNumberFormat="1" applyFont="1" applyFill="1" applyBorder="1" applyAlignment="1" applyProtection="1">
      <alignment horizontal="center" vertical="center"/>
    </xf>
    <xf numFmtId="3" fontId="21" fillId="6" borderId="26" xfId="0" applyNumberFormat="1" applyFont="1" applyFill="1" applyBorder="1" applyAlignment="1" applyProtection="1">
      <alignment horizontal="center" vertical="center"/>
    </xf>
    <xf numFmtId="0" fontId="21" fillId="6" borderId="41" xfId="0" applyFont="1" applyFill="1" applyBorder="1" applyAlignment="1" applyProtection="1">
      <alignment horizontal="center" vertical="center"/>
    </xf>
    <xf numFmtId="3" fontId="21" fillId="6" borderId="45" xfId="0" applyNumberFormat="1" applyFont="1" applyFill="1" applyBorder="1" applyAlignment="1" applyProtection="1">
      <alignment horizontal="center" vertical="center"/>
    </xf>
    <xf numFmtId="0" fontId="21" fillId="6" borderId="31" xfId="0" applyFont="1" applyFill="1" applyBorder="1" applyAlignment="1" applyProtection="1">
      <alignment horizontal="center" vertical="center"/>
    </xf>
    <xf numFmtId="3" fontId="21" fillId="6" borderId="47" xfId="0" applyNumberFormat="1" applyFont="1" applyFill="1" applyBorder="1" applyAlignment="1" applyProtection="1">
      <alignment horizontal="center" vertical="center"/>
    </xf>
    <xf numFmtId="0" fontId="27" fillId="12" borderId="25" xfId="0" applyNumberFormat="1" applyFont="1" applyFill="1" applyBorder="1" applyAlignment="1" applyProtection="1">
      <alignment horizontal="center" vertical="center"/>
    </xf>
    <xf numFmtId="0" fontId="51" fillId="31" borderId="0" xfId="0" applyFont="1" applyFill="1" applyBorder="1" applyAlignment="1" applyProtection="1">
      <alignment horizontal="center" vertical="center"/>
    </xf>
    <xf numFmtId="0" fontId="45" fillId="6" borderId="9" xfId="0" applyFont="1" applyFill="1" applyBorder="1" applyAlignment="1" applyProtection="1">
      <alignment horizontal="center" vertical="center"/>
    </xf>
    <xf numFmtId="0" fontId="45" fillId="6" borderId="33" xfId="0" applyFont="1" applyFill="1" applyBorder="1" applyAlignment="1" applyProtection="1">
      <alignment horizontal="center" vertical="center"/>
    </xf>
    <xf numFmtId="0" fontId="45" fillId="6" borderId="11" xfId="0" applyFont="1" applyFill="1" applyBorder="1" applyAlignment="1" applyProtection="1">
      <alignment horizontal="center" vertical="center"/>
    </xf>
    <xf numFmtId="3" fontId="23" fillId="12" borderId="0" xfId="0" applyNumberFormat="1" applyFont="1" applyFill="1" applyBorder="1" applyAlignment="1" applyProtection="1">
      <alignment horizontal="center" vertical="center"/>
      <protection locked="0"/>
    </xf>
    <xf numFmtId="3" fontId="21" fillId="16" borderId="0" xfId="2" applyNumberFormat="1" applyFont="1" applyFill="1" applyBorder="1" applyAlignment="1" applyProtection="1">
      <alignment horizontal="center" vertical="center"/>
      <protection locked="0"/>
    </xf>
    <xf numFmtId="0" fontId="26" fillId="14" borderId="32" xfId="0" applyFont="1" applyFill="1" applyBorder="1" applyAlignment="1" applyProtection="1">
      <alignment horizontal="left" vertical="center"/>
    </xf>
    <xf numFmtId="0" fontId="47" fillId="35" borderId="36" xfId="0" applyFont="1" applyFill="1" applyBorder="1" applyAlignment="1" applyProtection="1">
      <alignment horizontal="center" vertical="center" textRotation="180"/>
    </xf>
    <xf numFmtId="0" fontId="47" fillId="35" borderId="21" xfId="0" applyFont="1" applyFill="1" applyBorder="1" applyAlignment="1" applyProtection="1">
      <alignment horizontal="center" vertical="center" textRotation="180"/>
    </xf>
    <xf numFmtId="0" fontId="19" fillId="26" borderId="12" xfId="0" applyFont="1" applyFill="1" applyBorder="1" applyAlignment="1" applyProtection="1">
      <alignment horizontal="center" vertical="center" textRotation="180"/>
    </xf>
    <xf numFmtId="0" fontId="19" fillId="26" borderId="36" xfId="0" applyFont="1" applyFill="1" applyBorder="1" applyAlignment="1" applyProtection="1">
      <alignment horizontal="center" vertical="center" textRotation="180"/>
    </xf>
    <xf numFmtId="0" fontId="19" fillId="26" borderId="21" xfId="0" applyFont="1" applyFill="1" applyBorder="1" applyAlignment="1" applyProtection="1">
      <alignment horizontal="center" vertical="center" textRotation="180"/>
    </xf>
    <xf numFmtId="0" fontId="24" fillId="34" borderId="12" xfId="0" applyFont="1" applyFill="1" applyBorder="1" applyAlignment="1" applyProtection="1">
      <alignment horizontal="center" vertical="center" textRotation="180"/>
    </xf>
    <xf numFmtId="0" fontId="24" fillId="34" borderId="36" xfId="0" applyFont="1" applyFill="1" applyBorder="1" applyAlignment="1" applyProtection="1">
      <alignment horizontal="center" vertical="center" textRotation="180"/>
    </xf>
    <xf numFmtId="0" fontId="22" fillId="25" borderId="12" xfId="0" applyFont="1" applyFill="1" applyBorder="1" applyAlignment="1" applyProtection="1">
      <alignment horizontal="center" vertical="center" textRotation="180" wrapText="1"/>
    </xf>
    <xf numFmtId="0" fontId="22" fillId="25" borderId="36" xfId="0" applyFont="1" applyFill="1" applyBorder="1" applyAlignment="1" applyProtection="1">
      <alignment horizontal="center" vertical="center" textRotation="180" wrapText="1"/>
    </xf>
    <xf numFmtId="0" fontId="22" fillId="25" borderId="21" xfId="0" applyFont="1" applyFill="1" applyBorder="1" applyAlignment="1" applyProtection="1">
      <alignment horizontal="center" vertical="center" textRotation="180" wrapText="1"/>
    </xf>
    <xf numFmtId="3" fontId="21" fillId="12" borderId="0" xfId="2" applyNumberFormat="1" applyFont="1" applyFill="1" applyBorder="1" applyAlignment="1" applyProtection="1">
      <alignment horizontal="center" vertical="center"/>
      <protection locked="0"/>
    </xf>
    <xf numFmtId="3" fontId="23" fillId="21" borderId="0" xfId="0" applyNumberFormat="1" applyFont="1" applyFill="1" applyBorder="1" applyAlignment="1" applyProtection="1">
      <alignment horizontal="center" vertical="center"/>
      <protection locked="0"/>
    </xf>
    <xf numFmtId="3" fontId="21" fillId="6" borderId="40" xfId="0" applyNumberFormat="1" applyFont="1" applyFill="1" applyBorder="1" applyAlignment="1" applyProtection="1">
      <alignment horizontal="center" vertical="center"/>
    </xf>
    <xf numFmtId="3" fontId="21" fillId="6" borderId="26" xfId="0" applyNumberFormat="1" applyFont="1" applyFill="1" applyBorder="1" applyAlignment="1" applyProtection="1">
      <alignment horizontal="center" vertical="center"/>
    </xf>
    <xf numFmtId="0" fontId="21" fillId="6" borderId="26" xfId="0" applyFont="1" applyFill="1" applyBorder="1" applyAlignment="1" applyProtection="1">
      <alignment horizontal="center" vertical="center"/>
    </xf>
    <xf numFmtId="0" fontId="21" fillId="6" borderId="41" xfId="0" applyFont="1" applyFill="1" applyBorder="1" applyAlignment="1" applyProtection="1">
      <alignment horizontal="center" vertical="center"/>
    </xf>
    <xf numFmtId="3" fontId="21" fillId="6" borderId="41" xfId="0" applyNumberFormat="1" applyFont="1" applyFill="1" applyBorder="1" applyAlignment="1" applyProtection="1">
      <alignment horizontal="center" vertical="center"/>
    </xf>
    <xf numFmtId="3" fontId="21" fillId="6" borderId="45" xfId="0" applyNumberFormat="1" applyFont="1" applyFill="1" applyBorder="1" applyAlignment="1" applyProtection="1">
      <alignment horizontal="center" vertical="center"/>
    </xf>
    <xf numFmtId="3" fontId="21" fillId="6" borderId="31" xfId="0" applyNumberFormat="1" applyFont="1" applyFill="1" applyBorder="1" applyAlignment="1" applyProtection="1">
      <alignment horizontal="center" vertical="center"/>
    </xf>
    <xf numFmtId="0" fontId="21" fillId="6" borderId="45" xfId="0" applyFont="1" applyFill="1" applyBorder="1" applyAlignment="1" applyProtection="1">
      <alignment horizontal="center" vertical="center"/>
    </xf>
    <xf numFmtId="0" fontId="21" fillId="6" borderId="31" xfId="0" applyFont="1" applyFill="1" applyBorder="1" applyAlignment="1" applyProtection="1">
      <alignment horizontal="center" vertical="center"/>
    </xf>
    <xf numFmtId="0" fontId="31" fillId="6" borderId="9" xfId="0" applyFont="1" applyFill="1" applyBorder="1" applyAlignment="1" applyProtection="1">
      <alignment horizontal="center" vertical="center" wrapText="1"/>
    </xf>
    <xf numFmtId="0" fontId="31" fillId="6" borderId="33" xfId="0" applyFont="1" applyFill="1" applyBorder="1" applyAlignment="1" applyProtection="1">
      <alignment horizontal="center" vertical="center" wrapText="1"/>
    </xf>
    <xf numFmtId="0" fontId="31" fillId="6" borderId="11" xfId="0" applyFont="1" applyFill="1" applyBorder="1" applyAlignment="1" applyProtection="1">
      <alignment horizontal="center" vertical="center" wrapText="1"/>
    </xf>
    <xf numFmtId="3" fontId="21" fillId="6" borderId="37" xfId="0" applyNumberFormat="1" applyFont="1" applyFill="1" applyBorder="1" applyAlignment="1" applyProtection="1">
      <alignment horizontal="center" vertical="center"/>
    </xf>
    <xf numFmtId="3" fontId="21" fillId="6" borderId="38" xfId="0" applyNumberFormat="1" applyFont="1" applyFill="1" applyBorder="1" applyAlignment="1" applyProtection="1">
      <alignment horizontal="center" vertical="center"/>
    </xf>
    <xf numFmtId="3" fontId="21" fillId="6" borderId="47" xfId="0" applyNumberFormat="1" applyFont="1" applyFill="1" applyBorder="1" applyAlignment="1" applyProtection="1">
      <alignment horizontal="center" vertical="center"/>
    </xf>
    <xf numFmtId="3" fontId="21" fillId="6" borderId="48" xfId="0" applyNumberFormat="1" applyFont="1" applyFill="1" applyBorder="1" applyAlignment="1" applyProtection="1">
      <alignment horizontal="center" vertical="center"/>
    </xf>
    <xf numFmtId="3" fontId="22" fillId="37" borderId="4" xfId="0" applyNumberFormat="1" applyFont="1" applyFill="1" applyBorder="1" applyAlignment="1" applyProtection="1">
      <alignment horizontal="center" vertical="center"/>
    </xf>
    <xf numFmtId="3" fontId="22" fillId="37" borderId="34" xfId="0" applyNumberFormat="1" applyFont="1" applyFill="1" applyBorder="1" applyAlignment="1" applyProtection="1">
      <alignment horizontal="center" vertical="center"/>
    </xf>
    <xf numFmtId="165" fontId="12" fillId="4" borderId="9" xfId="0" applyNumberFormat="1" applyFont="1" applyFill="1" applyBorder="1" applyAlignment="1" applyProtection="1">
      <alignment horizontal="center" vertical="center"/>
    </xf>
    <xf numFmtId="165" fontId="12" fillId="4" borderId="11" xfId="0" applyNumberFormat="1" applyFont="1" applyFill="1" applyBorder="1" applyAlignment="1" applyProtection="1">
      <alignment horizontal="center" vertical="center"/>
    </xf>
    <xf numFmtId="0" fontId="27" fillId="12" borderId="25" xfId="0" applyNumberFormat="1" applyFont="1" applyFill="1" applyBorder="1" applyAlignment="1" applyProtection="1">
      <alignment horizontal="center" vertical="center"/>
    </xf>
    <xf numFmtId="0" fontId="27" fillId="12" borderId="41" xfId="0" applyNumberFormat="1" applyFont="1" applyFill="1" applyBorder="1" applyAlignment="1" applyProtection="1">
      <alignment horizontal="center" vertical="center"/>
    </xf>
    <xf numFmtId="0" fontId="27" fillId="18" borderId="25" xfId="0" applyNumberFormat="1" applyFont="1" applyFill="1" applyBorder="1" applyAlignment="1" applyProtection="1">
      <alignment horizontal="center" vertical="center"/>
    </xf>
    <xf numFmtId="0" fontId="27" fillId="18" borderId="41" xfId="0" applyNumberFormat="1" applyFont="1" applyFill="1" applyBorder="1" applyAlignment="1" applyProtection="1">
      <alignment horizontal="center" vertical="center"/>
    </xf>
    <xf numFmtId="0" fontId="27" fillId="18" borderId="5" xfId="0" applyNumberFormat="1" applyFont="1" applyFill="1" applyBorder="1" applyAlignment="1" applyProtection="1">
      <alignment horizontal="center" vertical="center"/>
    </xf>
    <xf numFmtId="0" fontId="27" fillId="18" borderId="31" xfId="0" applyNumberFormat="1" applyFont="1" applyFill="1" applyBorder="1" applyAlignment="1" applyProtection="1">
      <alignment horizontal="center" vertical="center"/>
    </xf>
    <xf numFmtId="0" fontId="27" fillId="34" borderId="9" xfId="0" applyNumberFormat="1" applyFont="1" applyFill="1" applyBorder="1" applyAlignment="1" applyProtection="1">
      <alignment horizontal="center" vertical="center"/>
    </xf>
    <xf numFmtId="0" fontId="27" fillId="34" borderId="33" xfId="0" applyNumberFormat="1" applyFont="1" applyFill="1" applyBorder="1" applyAlignment="1" applyProtection="1">
      <alignment horizontal="center" vertical="center"/>
    </xf>
    <xf numFmtId="0" fontId="27" fillId="34" borderId="11" xfId="0" applyNumberFormat="1" applyFont="1" applyFill="1" applyBorder="1" applyAlignment="1" applyProtection="1">
      <alignment horizontal="center" vertical="center"/>
    </xf>
    <xf numFmtId="0" fontId="27" fillId="3" borderId="28" xfId="0" applyFont="1" applyFill="1" applyBorder="1" applyAlignment="1" applyProtection="1">
      <alignment horizontal="center" vertical="center"/>
    </xf>
    <xf numFmtId="0" fontId="27" fillId="3" borderId="35" xfId="0" applyFont="1" applyFill="1" applyBorder="1" applyAlignment="1" applyProtection="1">
      <alignment horizontal="center" vertical="center"/>
    </xf>
    <xf numFmtId="0" fontId="27" fillId="3" borderId="12" xfId="0" applyFont="1" applyFill="1" applyBorder="1" applyAlignment="1" applyProtection="1">
      <alignment horizontal="center" vertical="center"/>
    </xf>
    <xf numFmtId="0" fontId="25" fillId="2" borderId="20" xfId="0" applyNumberFormat="1" applyFont="1" applyFill="1" applyBorder="1" applyAlignment="1" applyProtection="1">
      <alignment horizontal="center" vertical="center"/>
    </xf>
    <xf numFmtId="0" fontId="25" fillId="2" borderId="32" xfId="0" applyNumberFormat="1" applyFont="1" applyFill="1" applyBorder="1" applyAlignment="1" applyProtection="1">
      <alignment horizontal="center" vertical="center"/>
    </xf>
    <xf numFmtId="0" fontId="34" fillId="2" borderId="9" xfId="0" applyFont="1" applyFill="1" applyBorder="1" applyAlignment="1" applyProtection="1">
      <alignment horizontal="center" vertical="center"/>
    </xf>
    <xf numFmtId="0" fontId="34" fillId="2" borderId="33" xfId="0" applyFont="1" applyFill="1" applyBorder="1" applyAlignment="1" applyProtection="1">
      <alignment horizontal="center" vertical="center"/>
    </xf>
    <xf numFmtId="0" fontId="34" fillId="2" borderId="11" xfId="0" applyFont="1" applyFill="1" applyBorder="1" applyAlignment="1" applyProtection="1">
      <alignment horizontal="center" vertical="center"/>
    </xf>
    <xf numFmtId="0" fontId="32" fillId="2" borderId="4" xfId="0" applyNumberFormat="1" applyFont="1" applyFill="1" applyBorder="1" applyAlignment="1" applyProtection="1">
      <alignment horizontal="center" vertical="center"/>
    </xf>
    <xf numFmtId="0" fontId="32" fillId="2" borderId="34" xfId="0" applyNumberFormat="1" applyFont="1" applyFill="1" applyBorder="1" applyAlignment="1" applyProtection="1">
      <alignment horizontal="center" vertical="center"/>
    </xf>
    <xf numFmtId="0" fontId="39" fillId="14" borderId="14" xfId="0" applyNumberFormat="1" applyFont="1" applyFill="1" applyBorder="1" applyAlignment="1" applyProtection="1">
      <alignment horizontal="center" vertical="center"/>
    </xf>
    <xf numFmtId="0" fontId="39" fillId="14" borderId="15" xfId="0" applyNumberFormat="1" applyFont="1" applyFill="1" applyBorder="1" applyAlignment="1" applyProtection="1">
      <alignment horizontal="center" vertical="center"/>
    </xf>
    <xf numFmtId="0" fontId="39" fillId="14" borderId="17" xfId="0" applyNumberFormat="1" applyFont="1" applyFill="1" applyBorder="1" applyAlignment="1" applyProtection="1">
      <alignment horizontal="center" vertical="center"/>
    </xf>
    <xf numFmtId="0" fontId="36" fillId="30" borderId="9" xfId="0" applyFont="1" applyFill="1" applyBorder="1" applyAlignment="1" applyProtection="1">
      <alignment horizontal="center" vertical="center"/>
    </xf>
    <xf numFmtId="0" fontId="36" fillId="30" borderId="33" xfId="0" applyFont="1" applyFill="1" applyBorder="1" applyAlignment="1" applyProtection="1">
      <alignment horizontal="center" vertical="center"/>
    </xf>
    <xf numFmtId="0" fontId="36" fillId="30" borderId="11" xfId="0" applyFont="1" applyFill="1" applyBorder="1" applyAlignment="1" applyProtection="1">
      <alignment horizontal="center" vertical="center"/>
    </xf>
    <xf numFmtId="3" fontId="40" fillId="9" borderId="30" xfId="0" applyNumberFormat="1" applyFont="1" applyFill="1" applyBorder="1" applyAlignment="1" applyProtection="1">
      <alignment horizontal="center" vertical="center"/>
    </xf>
    <xf numFmtId="3" fontId="40" fillId="9" borderId="31" xfId="0" applyNumberFormat="1" applyFont="1" applyFill="1" applyBorder="1" applyAlignment="1" applyProtection="1">
      <alignment horizontal="center" vertical="center"/>
    </xf>
    <xf numFmtId="165" fontId="32" fillId="3" borderId="9" xfId="0" applyNumberFormat="1" applyFont="1" applyFill="1" applyBorder="1" applyAlignment="1" applyProtection="1">
      <alignment horizontal="center" vertical="center"/>
    </xf>
    <xf numFmtId="165" fontId="32" fillId="3" borderId="33" xfId="0" applyNumberFormat="1" applyFont="1" applyFill="1" applyBorder="1" applyAlignment="1" applyProtection="1">
      <alignment horizontal="center" vertical="center"/>
    </xf>
    <xf numFmtId="165" fontId="32" fillId="3" borderId="11" xfId="0" applyNumberFormat="1" applyFont="1" applyFill="1" applyBorder="1" applyAlignment="1" applyProtection="1">
      <alignment horizontal="center" vertical="center"/>
    </xf>
    <xf numFmtId="0" fontId="25" fillId="2" borderId="4" xfId="0" applyNumberFormat="1" applyFont="1" applyFill="1" applyBorder="1" applyAlignment="1" applyProtection="1">
      <alignment horizontal="center" vertical="center"/>
    </xf>
    <xf numFmtId="0" fontId="25" fillId="2" borderId="34" xfId="0" applyNumberFormat="1" applyFont="1" applyFill="1" applyBorder="1" applyAlignment="1" applyProtection="1">
      <alignment horizontal="center" vertical="center"/>
    </xf>
    <xf numFmtId="3" fontId="37" fillId="29" borderId="28" xfId="0" applyNumberFormat="1" applyFont="1" applyFill="1" applyBorder="1" applyAlignment="1" applyProtection="1">
      <alignment horizontal="center" vertical="center"/>
    </xf>
    <xf numFmtId="3" fontId="37" fillId="29" borderId="20" xfId="0" applyNumberFormat="1" applyFont="1" applyFill="1" applyBorder="1" applyAlignment="1" applyProtection="1">
      <alignment horizontal="center" vertical="center"/>
    </xf>
  </cellXfs>
  <cellStyles count="13">
    <cellStyle name="Comma" xfId="1" builtinId="3"/>
    <cellStyle name="Comma 2" xfId="5"/>
    <cellStyle name="Currency" xfId="2" builtinId="4"/>
    <cellStyle name="Normal" xfId="0" builtinId="0"/>
    <cellStyle name="Normal 2" xfId="3"/>
    <cellStyle name="Normal 2 2" xfId="6"/>
    <cellStyle name="Normal 2 2 2" xfId="8"/>
    <cellStyle name="Normal 2 2 2 2" xfId="12"/>
    <cellStyle name="Normal 2 2 3" xfId="10"/>
    <cellStyle name="Normal 2 3" xfId="7"/>
    <cellStyle name="Normal 2 3 2" xfId="11"/>
    <cellStyle name="Normal 2 4" xfId="9"/>
    <cellStyle name="Normal 3" xfId="4"/>
  </cellStyles>
  <dxfs count="0"/>
  <tableStyles count="1" defaultTableStyle="TableStyleMedium2" defaultPivotStyle="PivotStyleMedium9">
    <tableStyle name="Table Style 1" pivot="0" count="0"/>
  </tableStyles>
  <colors>
    <mruColors>
      <color rgb="FF0BEF57"/>
      <color rgb="FF5FECFB"/>
      <color rgb="FFCFF7FF"/>
      <color rgb="FFEA0000"/>
      <color rgb="FFFF6600"/>
      <color rgb="FFFF3300"/>
      <color rgb="FF00FF00"/>
      <color rgb="FF66FF33"/>
      <color rgb="FF85E040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154780</xdr:colOff>
      <xdr:row>0</xdr:row>
      <xdr:rowOff>71437</xdr:rowOff>
    </xdr:from>
    <xdr:to>
      <xdr:col>2</xdr:col>
      <xdr:colOff>504824</xdr:colOff>
      <xdr:row>0</xdr:row>
      <xdr:rowOff>809625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405" y="71437"/>
          <a:ext cx="1807369" cy="738188"/>
        </a:xfrm>
        <a:prstGeom prst="rect">
          <a:avLst/>
        </a:prstGeom>
      </xdr:spPr>
    </xdr:pic>
    <xdr:clientData/>
  </xdr:twoCellAnchor>
  <xdr:twoCellAnchor editAs="oneCell">
    <xdr:from>
      <xdr:col>9</xdr:col>
      <xdr:colOff>1619250</xdr:colOff>
      <xdr:row>0</xdr:row>
      <xdr:rowOff>85724</xdr:rowOff>
    </xdr:from>
    <xdr:to>
      <xdr:col>11</xdr:col>
      <xdr:colOff>192878</xdr:colOff>
      <xdr:row>0</xdr:row>
      <xdr:rowOff>800099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0" y="85724"/>
          <a:ext cx="878678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789214</xdr:colOff>
      <xdr:row>0</xdr:row>
      <xdr:rowOff>141172</xdr:rowOff>
    </xdr:from>
    <xdr:to>
      <xdr:col>10</xdr:col>
      <xdr:colOff>2130840</xdr:colOff>
      <xdr:row>0</xdr:row>
      <xdr:rowOff>1298758</xdr:rowOff>
    </xdr:to>
    <xdr:pic>
      <xdr:nvPicPr>
        <xdr:cNvPr id="2" name="Picture 1" descr="download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906750" y="141172"/>
          <a:ext cx="1341626" cy="1157586"/>
        </a:xfrm>
        <a:prstGeom prst="rect">
          <a:avLst/>
        </a:prstGeom>
      </xdr:spPr>
    </xdr:pic>
    <xdr:clientData/>
  </xdr:twoCellAnchor>
  <xdr:twoCellAnchor editAs="oneCell">
    <xdr:from>
      <xdr:col>0</xdr:col>
      <xdr:colOff>154774</xdr:colOff>
      <xdr:row>0</xdr:row>
      <xdr:rowOff>144582</xdr:rowOff>
    </xdr:from>
    <xdr:to>
      <xdr:col>2</xdr:col>
      <xdr:colOff>669476</xdr:colOff>
      <xdr:row>0</xdr:row>
      <xdr:rowOff>1306285</xdr:rowOff>
    </xdr:to>
    <xdr:pic>
      <xdr:nvPicPr>
        <xdr:cNvPr id="3" name="Picture 2" descr="man4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4774" y="144582"/>
          <a:ext cx="1317523" cy="11617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R83"/>
  <sheetViews>
    <sheetView tabSelected="1" topLeftCell="A7" zoomScale="90" zoomScaleNormal="90" workbookViewId="0">
      <selection activeCell="H9" sqref="H9"/>
    </sheetView>
  </sheetViews>
  <sheetFormatPr defaultColWidth="9.125" defaultRowHeight="31.5" x14ac:dyDescent="0.85"/>
  <cols>
    <col min="1" max="1" width="0.75" style="24" customWidth="1"/>
    <col min="2" max="2" width="21.875" style="24" bestFit="1" customWidth="1"/>
    <col min="3" max="3" width="29.875" style="24" bestFit="1" customWidth="1"/>
    <col min="4" max="4" width="0.75" style="24" customWidth="1"/>
    <col min="5" max="5" width="24.875" style="24" bestFit="1" customWidth="1"/>
    <col min="6" max="6" width="1.375" style="24" customWidth="1"/>
    <col min="7" max="7" width="10.125" style="24" customWidth="1"/>
    <col min="8" max="8" width="29.875" style="24" bestFit="1" customWidth="1"/>
    <col min="9" max="9" width="0.75" style="24" customWidth="1"/>
    <col min="10" max="10" width="33.875" style="24" bestFit="1" customWidth="1"/>
    <col min="11" max="11" width="0.75" style="24" customWidth="1"/>
    <col min="12" max="12" width="9.875" style="24" customWidth="1"/>
    <col min="13" max="13" width="1.125" style="24" customWidth="1"/>
    <col min="14" max="14" width="9.25" style="24" customWidth="1"/>
    <col min="15" max="16384" width="9.125" style="24"/>
  </cols>
  <sheetData>
    <row r="1" spans="1:44" ht="69.75" customHeight="1" thickBot="1" x14ac:dyDescent="0.9">
      <c r="A1" s="257" t="s">
        <v>165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9"/>
      <c r="M1" s="23"/>
      <c r="N1" s="23"/>
      <c r="O1" s="23"/>
      <c r="P1" s="23"/>
      <c r="Q1" s="23"/>
      <c r="R1" s="54" t="e">
        <f>IF(#REF!="بله",0,#REF!)</f>
        <v>#REF!</v>
      </c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</row>
    <row r="2" spans="1:44" ht="5.25" customHeight="1" x14ac:dyDescent="0.8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65" t="s">
        <v>113</v>
      </c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</row>
    <row r="3" spans="1:44" ht="26.25" customHeight="1" x14ac:dyDescent="0.85">
      <c r="A3" s="3"/>
      <c r="B3" s="25" t="s">
        <v>153</v>
      </c>
      <c r="C3" s="247" t="s">
        <v>168</v>
      </c>
      <c r="D3" s="4"/>
      <c r="E3" s="34" t="s">
        <v>156</v>
      </c>
      <c r="F3" s="4"/>
      <c r="G3" s="261" t="s">
        <v>171</v>
      </c>
      <c r="H3" s="261"/>
      <c r="I3" s="4"/>
      <c r="J3" s="37" t="s">
        <v>154</v>
      </c>
      <c r="K3" s="4"/>
      <c r="L3" s="266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</row>
    <row r="4" spans="1:44" ht="3.75" customHeight="1" x14ac:dyDescent="0.85">
      <c r="A4" s="3"/>
      <c r="B4" s="4"/>
      <c r="C4" s="4"/>
      <c r="D4" s="4"/>
      <c r="E4" s="35"/>
      <c r="F4" s="4"/>
      <c r="G4" s="4"/>
      <c r="H4" s="4"/>
      <c r="I4" s="4"/>
      <c r="J4" s="38"/>
      <c r="K4" s="4"/>
      <c r="L4" s="266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</row>
    <row r="5" spans="1:44" ht="26.25" customHeight="1" x14ac:dyDescent="0.85">
      <c r="A5" s="3"/>
      <c r="B5" s="25" t="s">
        <v>17</v>
      </c>
      <c r="C5" s="247">
        <v>30</v>
      </c>
      <c r="D5" s="4"/>
      <c r="E5" s="34" t="s">
        <v>16</v>
      </c>
      <c r="F5" s="4"/>
      <c r="G5" s="25" t="s">
        <v>17</v>
      </c>
      <c r="H5" s="247">
        <v>25</v>
      </c>
      <c r="I5" s="4"/>
      <c r="J5" s="37" t="s">
        <v>25</v>
      </c>
      <c r="K5" s="4"/>
      <c r="L5" s="266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</row>
    <row r="6" spans="1:44" ht="5.25" customHeight="1" x14ac:dyDescent="0.85">
      <c r="A6" s="3"/>
      <c r="B6" s="4"/>
      <c r="C6" s="4"/>
      <c r="D6" s="4"/>
      <c r="E6" s="35"/>
      <c r="F6" s="4"/>
      <c r="G6" s="4"/>
      <c r="H6" s="4"/>
      <c r="I6" s="4"/>
      <c r="J6" s="38"/>
      <c r="K6" s="4"/>
      <c r="L6" s="266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</row>
    <row r="7" spans="1:44" ht="26.25" customHeight="1" x14ac:dyDescent="0.85">
      <c r="A7" s="3"/>
      <c r="B7" s="25" t="s">
        <v>26</v>
      </c>
      <c r="C7" s="247">
        <v>10</v>
      </c>
      <c r="D7" s="4"/>
      <c r="E7" s="34" t="s">
        <v>110</v>
      </c>
      <c r="F7" s="4"/>
      <c r="G7" s="25" t="s">
        <v>19</v>
      </c>
      <c r="H7" s="247">
        <v>12000000</v>
      </c>
      <c r="I7" s="4"/>
      <c r="J7" s="37" t="s">
        <v>38</v>
      </c>
      <c r="K7" s="4"/>
      <c r="L7" s="266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</row>
    <row r="8" spans="1:44" ht="5.25" customHeight="1" x14ac:dyDescent="0.85">
      <c r="A8" s="3"/>
      <c r="B8" s="4"/>
      <c r="C8" s="4"/>
      <c r="D8" s="4"/>
      <c r="E8" s="35"/>
      <c r="F8" s="4"/>
      <c r="G8" s="4"/>
      <c r="H8" s="4"/>
      <c r="I8" s="4"/>
      <c r="J8" s="38"/>
      <c r="K8" s="4"/>
      <c r="L8" s="266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</row>
    <row r="9" spans="1:44" ht="26.25" customHeight="1" x14ac:dyDescent="0.85">
      <c r="A9" s="3"/>
      <c r="B9" s="25" t="s">
        <v>65</v>
      </c>
      <c r="C9" s="247">
        <v>0</v>
      </c>
      <c r="D9" s="4"/>
      <c r="E9" s="34" t="s">
        <v>140</v>
      </c>
      <c r="F9" s="4"/>
      <c r="G9" s="25" t="s">
        <v>21</v>
      </c>
      <c r="H9" s="247">
        <v>25</v>
      </c>
      <c r="I9" s="4"/>
      <c r="J9" s="37" t="s">
        <v>70</v>
      </c>
      <c r="K9" s="4"/>
      <c r="L9" s="266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</row>
    <row r="10" spans="1:44" ht="5.25" customHeight="1" x14ac:dyDescent="0.85">
      <c r="A10" s="3"/>
      <c r="B10" s="4"/>
      <c r="C10" s="4"/>
      <c r="D10" s="4"/>
      <c r="E10" s="35"/>
      <c r="F10" s="4"/>
      <c r="G10" s="4"/>
      <c r="H10" s="4">
        <v>30</v>
      </c>
      <c r="I10" s="4"/>
      <c r="J10" s="38"/>
      <c r="K10" s="4"/>
      <c r="L10" s="266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</row>
    <row r="11" spans="1:44" ht="26.25" customHeight="1" x14ac:dyDescent="0.85">
      <c r="A11" s="3"/>
      <c r="B11" s="25" t="s">
        <v>26</v>
      </c>
      <c r="C11" s="247">
        <v>10</v>
      </c>
      <c r="D11" s="4"/>
      <c r="E11" s="34" t="s">
        <v>110</v>
      </c>
      <c r="F11" s="4"/>
      <c r="G11" s="25" t="s">
        <v>19</v>
      </c>
      <c r="H11" s="247">
        <f>H9*H7</f>
        <v>300000000</v>
      </c>
      <c r="I11" s="4"/>
      <c r="J11" s="37" t="s">
        <v>27</v>
      </c>
      <c r="K11" s="4"/>
      <c r="L11" s="266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</row>
    <row r="12" spans="1:44" ht="5.25" customHeight="1" thickBot="1" x14ac:dyDescent="0.9">
      <c r="A12" s="5"/>
      <c r="B12" s="6"/>
      <c r="C12" s="6"/>
      <c r="D12" s="6"/>
      <c r="E12" s="6"/>
      <c r="F12" s="6"/>
      <c r="G12" s="6"/>
      <c r="H12" s="6"/>
      <c r="I12" s="6"/>
      <c r="J12" s="39"/>
      <c r="K12" s="6"/>
      <c r="L12" s="267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</row>
    <row r="13" spans="1:44" ht="4.5" customHeight="1" x14ac:dyDescent="0.85">
      <c r="A13" s="32"/>
      <c r="B13" s="8"/>
      <c r="C13" s="8"/>
      <c r="D13" s="9"/>
      <c r="E13" s="9"/>
      <c r="F13" s="9"/>
      <c r="G13" s="9"/>
      <c r="H13" s="9"/>
      <c r="I13" s="9"/>
      <c r="J13" s="40"/>
      <c r="K13" s="9"/>
      <c r="L13" s="268" t="s">
        <v>108</v>
      </c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</row>
    <row r="14" spans="1:44" ht="26.25" customHeight="1" x14ac:dyDescent="0.85">
      <c r="A14" s="33"/>
      <c r="B14" s="26" t="s">
        <v>21</v>
      </c>
      <c r="C14" s="248">
        <v>3</v>
      </c>
      <c r="D14" s="10"/>
      <c r="E14" s="27" t="s">
        <v>109</v>
      </c>
      <c r="F14" s="10"/>
      <c r="G14" s="260" t="s">
        <v>166</v>
      </c>
      <c r="H14" s="260"/>
      <c r="I14" s="10"/>
      <c r="J14" s="41" t="s">
        <v>28</v>
      </c>
      <c r="K14" s="10"/>
      <c r="L14" s="269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.5" customHeight="1" x14ac:dyDescent="0.85">
      <c r="A15" s="33"/>
      <c r="B15" s="11"/>
      <c r="C15" s="11"/>
      <c r="D15" s="10"/>
      <c r="E15" s="12"/>
      <c r="F15" s="10"/>
      <c r="G15" s="10"/>
      <c r="H15" s="10"/>
      <c r="I15" s="10"/>
      <c r="J15" s="42"/>
      <c r="K15" s="10"/>
      <c r="L15" s="269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</row>
    <row r="16" spans="1:44" ht="26.25" customHeight="1" x14ac:dyDescent="0.85">
      <c r="A16" s="33"/>
      <c r="B16" s="26" t="s">
        <v>26</v>
      </c>
      <c r="C16" s="248">
        <v>100</v>
      </c>
      <c r="D16" s="10"/>
      <c r="E16" s="27" t="s">
        <v>109</v>
      </c>
      <c r="F16" s="10"/>
      <c r="G16" s="260" t="s">
        <v>166</v>
      </c>
      <c r="H16" s="260"/>
      <c r="I16" s="10"/>
      <c r="J16" s="41" t="s">
        <v>91</v>
      </c>
      <c r="K16" s="10"/>
      <c r="L16" s="269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</row>
    <row r="17" spans="1:44" ht="4.5" customHeight="1" x14ac:dyDescent="0.85">
      <c r="A17" s="33"/>
      <c r="B17" s="11"/>
      <c r="C17" s="11"/>
      <c r="D17" s="10"/>
      <c r="E17" s="12"/>
      <c r="F17" s="10"/>
      <c r="G17" s="10"/>
      <c r="H17" s="10"/>
      <c r="I17" s="10"/>
      <c r="J17" s="42"/>
      <c r="K17" s="10"/>
      <c r="L17" s="269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</row>
    <row r="18" spans="1:44" ht="26.25" customHeight="1" x14ac:dyDescent="0.85">
      <c r="A18" s="33"/>
      <c r="B18" s="26" t="s">
        <v>26</v>
      </c>
      <c r="C18" s="248">
        <v>16</v>
      </c>
      <c r="D18" s="10"/>
      <c r="E18" s="27" t="s">
        <v>109</v>
      </c>
      <c r="F18" s="10"/>
      <c r="G18" s="260" t="s">
        <v>166</v>
      </c>
      <c r="H18" s="260"/>
      <c r="I18" s="10"/>
      <c r="J18" s="41" t="s">
        <v>112</v>
      </c>
      <c r="K18" s="10"/>
      <c r="L18" s="269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</row>
    <row r="19" spans="1:44" ht="4.5" customHeight="1" x14ac:dyDescent="0.85">
      <c r="A19" s="33"/>
      <c r="B19" s="11"/>
      <c r="C19" s="11"/>
      <c r="D19" s="10"/>
      <c r="E19" s="12"/>
      <c r="F19" s="10"/>
      <c r="G19" s="10"/>
      <c r="H19" s="10"/>
      <c r="I19" s="10"/>
      <c r="J19" s="42"/>
      <c r="K19" s="10"/>
      <c r="L19" s="269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</row>
    <row r="20" spans="1:44" ht="26.25" customHeight="1" x14ac:dyDescent="0.85">
      <c r="A20" s="33"/>
      <c r="B20" s="273">
        <v>2</v>
      </c>
      <c r="C20" s="273"/>
      <c r="D20" s="10"/>
      <c r="E20" s="27" t="s">
        <v>14</v>
      </c>
      <c r="F20" s="10"/>
      <c r="G20" s="260" t="s">
        <v>166</v>
      </c>
      <c r="H20" s="260"/>
      <c r="I20" s="10"/>
      <c r="J20" s="41" t="s">
        <v>102</v>
      </c>
      <c r="K20" s="10"/>
      <c r="L20" s="269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</row>
    <row r="21" spans="1:44" ht="4.5" customHeight="1" x14ac:dyDescent="0.85">
      <c r="A21" s="33"/>
      <c r="B21" s="11"/>
      <c r="C21" s="11"/>
      <c r="D21" s="10"/>
      <c r="E21" s="12"/>
      <c r="F21" s="10"/>
      <c r="G21" s="10"/>
      <c r="H21" s="10"/>
      <c r="I21" s="10"/>
      <c r="J21" s="42"/>
      <c r="K21" s="10"/>
      <c r="L21" s="269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</row>
    <row r="22" spans="1:44" ht="26.25" customHeight="1" x14ac:dyDescent="0.85">
      <c r="A22" s="33"/>
      <c r="B22" s="26" t="s">
        <v>77</v>
      </c>
      <c r="C22" s="248">
        <v>3</v>
      </c>
      <c r="D22" s="10"/>
      <c r="E22" s="27" t="s">
        <v>109</v>
      </c>
      <c r="F22" s="10"/>
      <c r="G22" s="260" t="s">
        <v>166</v>
      </c>
      <c r="H22" s="260"/>
      <c r="I22" s="10"/>
      <c r="J22" s="41" t="s">
        <v>161</v>
      </c>
      <c r="K22" s="10"/>
      <c r="L22" s="269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</row>
    <row r="23" spans="1:44" ht="4.5" customHeight="1" thickBot="1" x14ac:dyDescent="0.9">
      <c r="A23" s="33"/>
      <c r="B23" s="28"/>
      <c r="C23" s="239"/>
      <c r="D23" s="10"/>
      <c r="E23" s="7"/>
      <c r="F23" s="10"/>
      <c r="G23" s="239"/>
      <c r="H23" s="239"/>
      <c r="I23" s="10"/>
      <c r="J23" s="43"/>
      <c r="K23" s="10"/>
      <c r="L23" s="269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</row>
    <row r="24" spans="1:44" ht="3.75" customHeight="1" x14ac:dyDescent="0.85">
      <c r="A24" s="13"/>
      <c r="B24" s="14"/>
      <c r="C24" s="14"/>
      <c r="D24" s="15"/>
      <c r="E24" s="16"/>
      <c r="F24" s="15"/>
      <c r="G24" s="15"/>
      <c r="H24" s="15"/>
      <c r="I24" s="15"/>
      <c r="J24" s="44"/>
      <c r="K24" s="15"/>
      <c r="L24" s="270" t="s">
        <v>114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</row>
    <row r="25" spans="1:44" ht="24.75" customHeight="1" x14ac:dyDescent="0.85">
      <c r="A25" s="17"/>
      <c r="B25" s="29" t="s">
        <v>26</v>
      </c>
      <c r="C25" s="30">
        <v>25</v>
      </c>
      <c r="D25" s="18"/>
      <c r="E25" s="36" t="s">
        <v>109</v>
      </c>
      <c r="F25" s="18"/>
      <c r="G25" s="274" t="s">
        <v>166</v>
      </c>
      <c r="H25" s="274"/>
      <c r="I25" s="18"/>
      <c r="J25" s="45" t="s">
        <v>58</v>
      </c>
      <c r="K25" s="18"/>
      <c r="L25" s="271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</row>
    <row r="26" spans="1:44" ht="3.75" customHeight="1" x14ac:dyDescent="0.85">
      <c r="A26" s="17"/>
      <c r="B26" s="19"/>
      <c r="C26" s="19"/>
      <c r="D26" s="18"/>
      <c r="E26" s="20"/>
      <c r="F26" s="18"/>
      <c r="G26" s="18"/>
      <c r="H26" s="18"/>
      <c r="I26" s="18"/>
      <c r="J26" s="46"/>
      <c r="K26" s="18"/>
      <c r="L26" s="271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</row>
    <row r="27" spans="1:44" ht="24.75" customHeight="1" x14ac:dyDescent="0.85">
      <c r="A27" s="17"/>
      <c r="B27" s="29" t="s">
        <v>26</v>
      </c>
      <c r="C27" s="30">
        <v>50</v>
      </c>
      <c r="D27" s="18"/>
      <c r="E27" s="36" t="s">
        <v>109</v>
      </c>
      <c r="F27" s="18"/>
      <c r="G27" s="274" t="s">
        <v>166</v>
      </c>
      <c r="H27" s="274"/>
      <c r="I27" s="18"/>
      <c r="J27" s="45" t="s">
        <v>57</v>
      </c>
      <c r="K27" s="18"/>
      <c r="L27" s="271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</row>
    <row r="28" spans="1:44" ht="3.75" customHeight="1" thickBot="1" x14ac:dyDescent="0.9">
      <c r="A28" s="21"/>
      <c r="B28" s="22"/>
      <c r="C28" s="22"/>
      <c r="D28" s="22"/>
      <c r="E28" s="22"/>
      <c r="F28" s="22"/>
      <c r="G28" s="22"/>
      <c r="H28" s="22"/>
      <c r="I28" s="22"/>
      <c r="J28" s="47"/>
      <c r="K28" s="22"/>
      <c r="L28" s="272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</row>
    <row r="29" spans="1:44" ht="4.5" customHeight="1" x14ac:dyDescent="0.85">
      <c r="A29" s="48"/>
      <c r="B29" s="49"/>
      <c r="C29" s="49"/>
      <c r="D29" s="49"/>
      <c r="E29" s="49"/>
      <c r="F29" s="49"/>
      <c r="G29" s="49"/>
      <c r="H29" s="49"/>
      <c r="I29" s="49"/>
      <c r="J29" s="50"/>
      <c r="K29" s="49"/>
      <c r="L29" s="263" t="s">
        <v>151</v>
      </c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</row>
    <row r="30" spans="1:44" ht="48.75" customHeight="1" x14ac:dyDescent="0.85">
      <c r="A30" s="48"/>
      <c r="B30" s="31" t="s">
        <v>19</v>
      </c>
      <c r="C30" s="59">
        <f>LOOKUP('ورود اطلاعات '!$C$5,'محاسبات سالانه'!$AZ$2:$AZ$107,'محاسبات سالانه'!$AY$2:$AY$107)</f>
        <v>4462313098.5060778</v>
      </c>
      <c r="D30" s="49"/>
      <c r="E30" s="56" t="s">
        <v>159</v>
      </c>
      <c r="F30" s="49"/>
      <c r="G30" s="31" t="s">
        <v>65</v>
      </c>
      <c r="H30" s="59">
        <f>SUM('محاسبات سالانه'!C2:C107)</f>
        <v>1973928272.2663727</v>
      </c>
      <c r="I30" s="49"/>
      <c r="J30" s="55" t="s">
        <v>152</v>
      </c>
      <c r="K30" s="49"/>
      <c r="L30" s="26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</row>
    <row r="31" spans="1:44" ht="36" customHeight="1" thickBot="1" x14ac:dyDescent="0.9">
      <c r="A31" s="51"/>
      <c r="B31" s="262" t="s">
        <v>160</v>
      </c>
      <c r="C31" s="262"/>
      <c r="D31" s="262"/>
      <c r="E31" s="262"/>
      <c r="F31" s="57"/>
      <c r="G31" s="57"/>
      <c r="H31" s="57"/>
      <c r="I31" s="57"/>
      <c r="J31" s="57"/>
      <c r="K31" s="52"/>
      <c r="L31" s="264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</row>
    <row r="32" spans="1:44" x14ac:dyDescent="0.85">
      <c r="A32" s="23"/>
      <c r="B32" s="58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</row>
    <row r="33" spans="1:44" x14ac:dyDescent="0.8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</row>
    <row r="34" spans="1:44" ht="73.5" customHeight="1" x14ac:dyDescent="0.8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</row>
    <row r="35" spans="1:44" x14ac:dyDescent="0.8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</row>
    <row r="36" spans="1:44" x14ac:dyDescent="0.8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</row>
    <row r="37" spans="1:44" x14ac:dyDescent="0.8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</row>
    <row r="38" spans="1:44" x14ac:dyDescent="0.8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</row>
    <row r="39" spans="1:44" x14ac:dyDescent="0.8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</row>
    <row r="40" spans="1:44" x14ac:dyDescent="0.8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</row>
    <row r="41" spans="1:44" x14ac:dyDescent="0.8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</row>
    <row r="42" spans="1:44" x14ac:dyDescent="0.8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</row>
    <row r="43" spans="1:44" x14ac:dyDescent="0.8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</row>
    <row r="44" spans="1:44" x14ac:dyDescent="0.8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</row>
    <row r="45" spans="1:44" x14ac:dyDescent="0.8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</row>
    <row r="46" spans="1:44" x14ac:dyDescent="0.8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</row>
    <row r="47" spans="1:44" x14ac:dyDescent="0.8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</row>
    <row r="48" spans="1:44" x14ac:dyDescent="0.8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</row>
    <row r="49" spans="1:44" x14ac:dyDescent="0.8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</row>
    <row r="50" spans="1:44" x14ac:dyDescent="0.8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</row>
    <row r="51" spans="1:44" x14ac:dyDescent="0.8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</row>
    <row r="52" spans="1:44" x14ac:dyDescent="0.8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</row>
    <row r="53" spans="1:44" x14ac:dyDescent="0.8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</row>
    <row r="54" spans="1:44" x14ac:dyDescent="0.8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</row>
    <row r="55" spans="1:44" x14ac:dyDescent="0.8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</row>
    <row r="56" spans="1:44" x14ac:dyDescent="0.8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</row>
    <row r="57" spans="1:44" x14ac:dyDescent="0.85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</row>
    <row r="58" spans="1:44" x14ac:dyDescent="0.85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</row>
    <row r="59" spans="1:44" x14ac:dyDescent="0.85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</row>
    <row r="60" spans="1:44" x14ac:dyDescent="0.85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</row>
    <row r="61" spans="1:44" x14ac:dyDescent="0.8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</row>
    <row r="62" spans="1:44" x14ac:dyDescent="0.8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</row>
    <row r="63" spans="1:44" x14ac:dyDescent="0.8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</row>
    <row r="64" spans="1:44" x14ac:dyDescent="0.8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</row>
    <row r="65" spans="1:44" x14ac:dyDescent="0.8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</row>
    <row r="66" spans="1:44" x14ac:dyDescent="0.8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</row>
    <row r="67" spans="1:44" x14ac:dyDescent="0.8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</row>
    <row r="68" spans="1:44" x14ac:dyDescent="0.8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</row>
    <row r="69" spans="1:44" x14ac:dyDescent="0.8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</row>
    <row r="70" spans="1:44" x14ac:dyDescent="0.8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</row>
    <row r="71" spans="1:44" x14ac:dyDescent="0.8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</row>
    <row r="72" spans="1:44" x14ac:dyDescent="0.8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</row>
    <row r="73" spans="1:44" x14ac:dyDescent="0.8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</row>
    <row r="74" spans="1:44" x14ac:dyDescent="0.8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</row>
    <row r="75" spans="1:44" x14ac:dyDescent="0.8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</row>
    <row r="76" spans="1:44" x14ac:dyDescent="0.8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</row>
    <row r="77" spans="1:44" x14ac:dyDescent="0.85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</row>
    <row r="78" spans="1:44" x14ac:dyDescent="0.85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</row>
    <row r="79" spans="1:44" x14ac:dyDescent="0.85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</row>
    <row r="80" spans="1:44" x14ac:dyDescent="0.85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</row>
    <row r="81" spans="1:44" x14ac:dyDescent="0.8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</row>
    <row r="82" spans="1:44" x14ac:dyDescent="0.8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</row>
    <row r="83" spans="1:44" x14ac:dyDescent="0.8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</row>
  </sheetData>
  <sheetProtection algorithmName="SHA-512" hashValue="0/4IKpaIj0tDsvH8/1acCUTOXkOsqhvwF82IKYj9jCWr3xcx94WNT1/qK07mVWIOVq+u2zkErRQFTwd5gAj2sg==" saltValue="pomkNOqD0VyQesKHtQ3YsA==" spinCount="100000" sheet="1" formatCells="0" formatColumns="0" formatRows="0" insertColumns="0" insertRows="0" insertHyperlinks="0" deleteColumns="0" deleteRows="0" selectLockedCells="1" sort="0" autoFilter="0" pivotTables="0"/>
  <mergeCells count="15">
    <mergeCell ref="A1:L1"/>
    <mergeCell ref="G16:H16"/>
    <mergeCell ref="G3:H3"/>
    <mergeCell ref="B31:E31"/>
    <mergeCell ref="L29:L31"/>
    <mergeCell ref="L2:L12"/>
    <mergeCell ref="L13:L23"/>
    <mergeCell ref="L24:L28"/>
    <mergeCell ref="B20:C20"/>
    <mergeCell ref="G25:H25"/>
    <mergeCell ref="G20:H20"/>
    <mergeCell ref="G27:H27"/>
    <mergeCell ref="G22:H22"/>
    <mergeCell ref="G18:H18"/>
    <mergeCell ref="G14:H14"/>
  </mergeCells>
  <dataValidations xWindow="1055" yWindow="537" count="24">
    <dataValidation type="whole" allowBlank="1" showInputMessage="1" showErrorMessage="1" prompt="مجموع سن و مدت بایستی کمتر از 70 سال باشد" sqref="C5">
      <formula1>0</formula1>
      <formula2>70-H5</formula2>
    </dataValidation>
    <dataValidation type="whole" allowBlank="1" showInputMessage="1" showErrorMessage="1" prompt="ضریب تعدیل سرمایه فوت بایستی کمتر یا مساوی ضریب تعدیل حق بیمه بوده و بین 0 تا 20 انتخاب گردد." sqref="C11:C12">
      <formula1>0</formula1>
      <formula2>C7</formula2>
    </dataValidation>
    <dataValidation type="whole" allowBlank="1" showInputMessage="1" showErrorMessage="1" prompt="مجموع سن و مدت بایستی کمتر از 70 سال باشد" sqref="H5">
      <formula1>0</formula1>
      <formula2>70-C5</formula2>
    </dataValidation>
    <dataValidation type="whole" operator="greaterThan" allowBlank="1" showInputMessage="1" showErrorMessage="1" sqref="R1">
      <formula1>-1</formula1>
    </dataValidation>
    <dataValidation type="list" allowBlank="1" showInputMessage="1" showErrorMessage="1" sqref="G19 G21">
      <formula1>"بله,خیر"</formula1>
    </dataValidation>
    <dataValidation type="list" allowBlank="1" showInputMessage="1" showErrorMessage="1" sqref="C22:C23">
      <formula1>"1,2,3"</formula1>
    </dataValidation>
    <dataValidation type="whole" allowBlank="1" showInputMessage="1" showErrorMessage="1" sqref="C25">
      <formula1>0</formula1>
      <formula2>25</formula2>
    </dataValidation>
    <dataValidation type="whole" allowBlank="1" showInputMessage="1" showErrorMessage="1" sqref="C27">
      <formula1>0</formula1>
      <formula2>50</formula2>
    </dataValidation>
    <dataValidation type="whole" allowBlank="1" showInputMessage="1" showErrorMessage="1" sqref="C15">
      <formula1>0</formula1>
      <formula2>30</formula2>
    </dataValidation>
    <dataValidation type="list" allowBlank="1" showInputMessage="1" showErrorMessage="1" sqref="B20">
      <formula1>"1,2,3,4,5"</formula1>
    </dataValidation>
    <dataValidation type="whole" allowBlank="1" showInputMessage="1" showErrorMessage="1" sqref="C13 C18">
      <formula1>0</formula1>
      <formula2>20</formula2>
    </dataValidation>
    <dataValidation type="whole" allowBlank="1" showInputMessage="1" showErrorMessage="1" prompt="ضریب تعدیل حق بیمه بایستی بین 0 تا 20 انتخاب گردد." sqref="C7">
      <formula1>0</formula1>
      <formula2>20</formula2>
    </dataValidation>
    <dataValidation type="list" allowBlank="1" showInputMessage="1" showErrorMessage="1" prompt="در صورت خرید پوشش فوت در اثر حادثه ارائه می گردد" sqref="G20:H20">
      <formula1>"بله,خیر"</formula1>
    </dataValidation>
    <dataValidation type="list" allowBlank="1" showInputMessage="1" showErrorMessage="1" prompt="در صورت خرید پوشش فوت در اثر حادثه و معافیت از پرداخت حق بیمه قابل ارائه می باشد" sqref="G22:H23">
      <formula1>"بله,خیر"</formula1>
    </dataValidation>
    <dataValidation type="whole" allowBlank="1" showInputMessage="1" showErrorMessage="1" sqref="C16">
      <formula1>0</formula1>
      <formula2>100</formula2>
    </dataValidation>
    <dataValidation type="list" allowBlank="1" showInputMessage="1" showErrorMessage="1" sqref="H15 C14">
      <formula1>"0,1,2,3"</formula1>
    </dataValidation>
    <dataValidation type="list" allowBlank="1" showInputMessage="1" showErrorMessage="1" prompt="برای افراد زیر یکسال هیچ پوشش تکمیلی ارائه نمی گردد._x000a_برای افراد بین 1تا6 سال و همچنین افراد بالای 70 سال به میزان یک برابر سرمایه فوت به هر علت ارائه می گردد." sqref="G14:H14">
      <formula1>"بله,خیر"</formula1>
    </dataValidation>
    <dataValidation type="list" allowBlank="1" showInputMessage="1" showErrorMessage="1" sqref="D3:D4">
      <formula1>"سالیانه,شش‌ماهه,سه‌ماهه,ماهیانه"</formula1>
    </dataValidation>
    <dataValidation type="list" allowBlank="1" showInputMessage="1" showErrorMessage="1" sqref="C3:C4">
      <formula1>"سالیانه, شش ماه یکبار,سه ماه یکبار,ماهیانه"</formula1>
    </dataValidation>
    <dataValidation type="list" allowBlank="1" showInputMessage="1" showErrorMessage="1" prompt="میزان سرمایه پوشش امراض خاص 0 تا 25 درصد سرمایه فوت همان سال می باشد." sqref="G25:H25">
      <formula1>"بله,خیر"</formula1>
    </dataValidation>
    <dataValidation type="list" allowBlank="1" showInputMessage="1" showErrorMessage="1" prompt="میزان سرمایه پوشش سرطان 0 تا 50 درصد سرمایه فوت همان سال می باشد." sqref="G27:H27">
      <formula1>"بله,خیر"</formula1>
    </dataValidation>
    <dataValidation type="list" allowBlank="1" showInputMessage="1" showErrorMessage="1" prompt="در صورت خرید پوشش فوت در اثر حادثه  و به میزان 0 تا 20 درصد سرمایه فوت همان سال ارائه می گردد" sqref="G18:H18">
      <formula1>"بله,خیر"</formula1>
    </dataValidation>
    <dataValidation type="list" allowBlank="1" showInputMessage="1" showErrorMessage="1" prompt="در صورت خرید پوشش فوت در اثر حادثه و به میزان صفر تا 100 درصد سرمایه فوت همان سال ارائه می گردد" sqref="G16:H16">
      <formula1>"بله,خیر"</formula1>
    </dataValidation>
    <dataValidation allowBlank="1" showInputMessage="1" showErrorMessage="1" prompt=" حق بیمه ای که بیمه گذار در طی سال اول می تواند پرداخت نماید، بایستی در این سلول درج گردد" sqref="H7"/>
  </dataValidations>
  <pageMargins left="0.7" right="0.7" top="0.75" bottom="0.75" header="0.3" footer="0.3"/>
  <pageSetup orientation="portrait" r:id="rId1"/>
  <ignoredErrors>
    <ignoredError sqref="H1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23"/>
  <sheetViews>
    <sheetView zoomScale="70" zoomScaleNormal="70" workbookViewId="0">
      <selection activeCell="K2" sqref="A1:K1048576"/>
    </sheetView>
  </sheetViews>
  <sheetFormatPr defaultColWidth="9.125" defaultRowHeight="22.5" customHeight="1" x14ac:dyDescent="0.25"/>
  <cols>
    <col min="1" max="1" width="6.25" style="237" bestFit="1" customWidth="1"/>
    <col min="2" max="2" width="4.25" style="237" bestFit="1" customWidth="1"/>
    <col min="3" max="3" width="28.5" style="237" customWidth="1"/>
    <col min="4" max="4" width="29" style="238" bestFit="1" customWidth="1"/>
    <col min="5" max="5" width="19.25" style="237" bestFit="1" customWidth="1"/>
    <col min="6" max="6" width="18.625" style="237" bestFit="1" customWidth="1"/>
    <col min="7" max="7" width="15" style="237" bestFit="1" customWidth="1"/>
    <col min="8" max="8" width="18.625" style="237" customWidth="1"/>
    <col min="9" max="9" width="28.75" style="237" bestFit="1" customWidth="1"/>
    <col min="10" max="10" width="30.375" style="221" bestFit="1" customWidth="1"/>
    <col min="11" max="11" width="31.125" style="221" bestFit="1" customWidth="1"/>
    <col min="12" max="12" width="9" style="221" customWidth="1"/>
    <col min="13" max="13" width="9.875" style="221" customWidth="1"/>
    <col min="14" max="14" width="10.75" style="221" customWidth="1"/>
    <col min="15" max="15" width="15" style="221" customWidth="1"/>
    <col min="16" max="16384" width="9.125" style="221"/>
  </cols>
  <sheetData>
    <row r="1" spans="1:11" ht="110.25" customHeight="1" thickBot="1" x14ac:dyDescent="0.3">
      <c r="A1" s="284" t="s">
        <v>167</v>
      </c>
      <c r="B1" s="285"/>
      <c r="C1" s="285"/>
      <c r="D1" s="285"/>
      <c r="E1" s="285"/>
      <c r="F1" s="285"/>
      <c r="G1" s="285"/>
      <c r="H1" s="285"/>
      <c r="I1" s="285"/>
      <c r="J1" s="285"/>
      <c r="K1" s="286"/>
    </row>
    <row r="2" spans="1:11" ht="22.5" customHeight="1" x14ac:dyDescent="0.25">
      <c r="A2" s="222" t="s">
        <v>21</v>
      </c>
      <c r="B2" s="254">
        <f>IF('ورود اطلاعات '!G14="بله",'ورود اطلاعات '!C14,0)</f>
        <v>3</v>
      </c>
      <c r="C2" s="289" t="s">
        <v>143</v>
      </c>
      <c r="D2" s="290"/>
      <c r="E2" s="249" t="s">
        <v>65</v>
      </c>
      <c r="F2" s="250">
        <f>'ورود اطلاعات '!H7</f>
        <v>12000000</v>
      </c>
      <c r="G2" s="277" t="s">
        <v>136</v>
      </c>
      <c r="H2" s="278"/>
      <c r="I2" s="287" t="str">
        <f>'ورود اطلاعات '!$G$3</f>
        <v xml:space="preserve">آقای/خانم </v>
      </c>
      <c r="J2" s="288"/>
      <c r="K2" s="223" t="s">
        <v>154</v>
      </c>
    </row>
    <row r="3" spans="1:11" ht="22.5" customHeight="1" x14ac:dyDescent="0.25">
      <c r="A3" s="249" t="s">
        <v>26</v>
      </c>
      <c r="B3" s="250">
        <f>IF('ورود اطلاعات '!G16="بله",'ورود اطلاعات '!C16,0)</f>
        <v>100</v>
      </c>
      <c r="C3" s="276" t="s">
        <v>144</v>
      </c>
      <c r="D3" s="279"/>
      <c r="E3" s="249" t="s">
        <v>26</v>
      </c>
      <c r="F3" s="250">
        <f>'ورود اطلاعات '!C7</f>
        <v>10</v>
      </c>
      <c r="G3" s="277" t="s">
        <v>142</v>
      </c>
      <c r="H3" s="278"/>
      <c r="I3" s="249" t="s">
        <v>17</v>
      </c>
      <c r="J3" s="250">
        <f>'ورود اطلاعات '!H5</f>
        <v>25</v>
      </c>
      <c r="K3" s="251" t="s">
        <v>137</v>
      </c>
    </row>
    <row r="4" spans="1:11" ht="22.5" customHeight="1" x14ac:dyDescent="0.25">
      <c r="A4" s="249" t="s">
        <v>26</v>
      </c>
      <c r="B4" s="250">
        <f>IF('ورود اطلاعات '!G18="بله",'ورود اطلاعات '!C18,0)</f>
        <v>16</v>
      </c>
      <c r="C4" s="276" t="s">
        <v>145</v>
      </c>
      <c r="D4" s="279"/>
      <c r="E4" s="249"/>
      <c r="F4" s="250"/>
      <c r="G4" s="277"/>
      <c r="H4" s="278"/>
      <c r="I4" s="249" t="s">
        <v>17</v>
      </c>
      <c r="J4" s="250">
        <f>'ورود اطلاعات '!C5</f>
        <v>30</v>
      </c>
      <c r="K4" s="251" t="s">
        <v>135</v>
      </c>
    </row>
    <row r="5" spans="1:11" ht="22.5" customHeight="1" x14ac:dyDescent="0.25">
      <c r="A5" s="275" t="str">
        <f>'ورود اطلاعات '!G20</f>
        <v>بله</v>
      </c>
      <c r="B5" s="276"/>
      <c r="C5" s="276" t="s">
        <v>148</v>
      </c>
      <c r="D5" s="279"/>
      <c r="E5" s="249" t="s">
        <v>68</v>
      </c>
      <c r="F5" s="250">
        <f>'ورود اطلاعات '!H9</f>
        <v>25</v>
      </c>
      <c r="G5" s="277" t="s">
        <v>70</v>
      </c>
      <c r="H5" s="278"/>
      <c r="I5" s="249"/>
      <c r="J5" s="250">
        <f>'ورود اطلاعات '!B20</f>
        <v>2</v>
      </c>
      <c r="K5" s="251" t="s">
        <v>138</v>
      </c>
    </row>
    <row r="6" spans="1:11" ht="22.5" customHeight="1" x14ac:dyDescent="0.25">
      <c r="A6" s="249" t="s">
        <v>21</v>
      </c>
      <c r="B6" s="250">
        <f>IF('ورود اطلاعات '!G22="بله",'ورود اطلاعات '!C22,0)</f>
        <v>3</v>
      </c>
      <c r="C6" s="276" t="s">
        <v>150</v>
      </c>
      <c r="D6" s="279"/>
      <c r="E6" s="249"/>
      <c r="F6" s="250"/>
      <c r="G6" s="277"/>
      <c r="H6" s="278"/>
      <c r="I6" s="275" t="str">
        <f>'ورود اطلاعات '!C3</f>
        <v>ماهیانه</v>
      </c>
      <c r="J6" s="276"/>
      <c r="K6" s="251" t="s">
        <v>156</v>
      </c>
    </row>
    <row r="7" spans="1:11" ht="22.5" customHeight="1" x14ac:dyDescent="0.25">
      <c r="A7" s="249" t="s">
        <v>26</v>
      </c>
      <c r="B7" s="250">
        <f>IF('ورود اطلاعات '!G25="بله",'ورود اطلاعات '!C25,0)</f>
        <v>25</v>
      </c>
      <c r="C7" s="276" t="s">
        <v>146</v>
      </c>
      <c r="D7" s="279"/>
      <c r="E7" s="249" t="s">
        <v>65</v>
      </c>
      <c r="F7" s="250">
        <f>'ورود اطلاعات '!H11</f>
        <v>300000000</v>
      </c>
      <c r="G7" s="277" t="s">
        <v>141</v>
      </c>
      <c r="H7" s="278"/>
      <c r="I7" s="249" t="s">
        <v>65</v>
      </c>
      <c r="J7" s="250">
        <f>'ورود اطلاعات '!$C$9</f>
        <v>0</v>
      </c>
      <c r="K7" s="251" t="s">
        <v>140</v>
      </c>
    </row>
    <row r="8" spans="1:11" ht="22.5" customHeight="1" thickBot="1" x14ac:dyDescent="0.3">
      <c r="A8" s="224" t="s">
        <v>26</v>
      </c>
      <c r="B8" s="252">
        <f>IF('ورود اطلاعات '!G27="بله",'ورود اطلاعات '!C27,0)</f>
        <v>50</v>
      </c>
      <c r="C8" s="280" t="s">
        <v>147</v>
      </c>
      <c r="D8" s="281"/>
      <c r="E8" s="224" t="s">
        <v>26</v>
      </c>
      <c r="F8" s="252">
        <f>'ورود اطلاعات '!C11</f>
        <v>10</v>
      </c>
      <c r="G8" s="282" t="s">
        <v>139</v>
      </c>
      <c r="H8" s="283"/>
      <c r="I8" s="224"/>
      <c r="J8" s="252"/>
      <c r="K8" s="253"/>
    </row>
    <row r="9" spans="1:11" s="228" customFormat="1" ht="22.5" customHeight="1" thickBot="1" x14ac:dyDescent="0.65">
      <c r="A9" s="225" t="s">
        <v>17</v>
      </c>
      <c r="B9" s="226" t="s">
        <v>15</v>
      </c>
      <c r="C9" s="226" t="s">
        <v>117</v>
      </c>
      <c r="D9" s="226" t="s">
        <v>134</v>
      </c>
      <c r="E9" s="226" t="s">
        <v>63</v>
      </c>
      <c r="F9" s="226" t="s">
        <v>115</v>
      </c>
      <c r="G9" s="226" t="s">
        <v>125</v>
      </c>
      <c r="H9" s="226" t="s">
        <v>47</v>
      </c>
      <c r="I9" s="226" t="s">
        <v>149</v>
      </c>
      <c r="J9" s="226" t="s">
        <v>116</v>
      </c>
      <c r="K9" s="227" t="s">
        <v>42</v>
      </c>
    </row>
    <row r="10" spans="1:11" ht="22.5" customHeight="1" x14ac:dyDescent="0.25">
      <c r="A10" s="229">
        <f>'محاسبات سالانه'!A2</f>
        <v>1</v>
      </c>
      <c r="B10" s="230">
        <f>'محاسبات سالانه'!B2</f>
        <v>25</v>
      </c>
      <c r="C10" s="230">
        <f>'محاسبات سالانه'!C2</f>
        <v>12000000</v>
      </c>
      <c r="D10" s="230">
        <f>IF(A10=0,0,SUM($C$10:C10))</f>
        <v>12000000</v>
      </c>
      <c r="E10" s="230">
        <f>'محاسبات سالانه'!F2</f>
        <v>300000000</v>
      </c>
      <c r="F10" s="230">
        <f>'محاسبات سالانه'!H2</f>
        <v>900000000</v>
      </c>
      <c r="G10" s="230">
        <f>'محاسبات سالانه'!J2</f>
        <v>300000000</v>
      </c>
      <c r="H10" s="230">
        <f>'محاسبات سالانه'!L2</f>
        <v>48000000</v>
      </c>
      <c r="I10" s="230">
        <f>'محاسبات سالانه'!Q2</f>
        <v>75000000</v>
      </c>
      <c r="J10" s="230">
        <f>'محاسبات سالانه'!S2</f>
        <v>150000000</v>
      </c>
      <c r="K10" s="231">
        <f>'محاسبات سالانه'!AY2</f>
        <v>5288502.6261529364</v>
      </c>
    </row>
    <row r="11" spans="1:11" ht="22.5" customHeight="1" x14ac:dyDescent="0.25">
      <c r="A11" s="232">
        <f>'محاسبات سالانه'!A3</f>
        <v>2</v>
      </c>
      <c r="B11" s="220">
        <f>'محاسبات سالانه'!B3</f>
        <v>26</v>
      </c>
      <c r="C11" s="220">
        <f>'محاسبات سالانه'!C3</f>
        <v>13200000.000000002</v>
      </c>
      <c r="D11" s="220">
        <f>IF(A11=0,0,SUM($C$10:C11))</f>
        <v>25200000</v>
      </c>
      <c r="E11" s="220">
        <f>'محاسبات سالانه'!F3</f>
        <v>330000000</v>
      </c>
      <c r="F11" s="220">
        <f>'محاسبات سالانه'!H3</f>
        <v>990000000</v>
      </c>
      <c r="G11" s="220">
        <f>'محاسبات سالانه'!J3</f>
        <v>330000000</v>
      </c>
      <c r="H11" s="220">
        <f>'محاسبات سالانه'!L3</f>
        <v>50000000</v>
      </c>
      <c r="I11" s="220">
        <f>'محاسبات سالانه'!Q3</f>
        <v>82500000</v>
      </c>
      <c r="J11" s="220">
        <f>'محاسبات سالانه'!S3</f>
        <v>165000000</v>
      </c>
      <c r="K11" s="233">
        <f>'محاسبات سالانه'!AY3</f>
        <v>15987949.456160605</v>
      </c>
    </row>
    <row r="12" spans="1:11" ht="22.5" customHeight="1" x14ac:dyDescent="0.25">
      <c r="A12" s="232">
        <f>'محاسبات سالانه'!A4</f>
        <v>3</v>
      </c>
      <c r="B12" s="220">
        <f>'محاسبات سالانه'!B4</f>
        <v>27</v>
      </c>
      <c r="C12" s="220">
        <f>'محاسبات سالانه'!C4</f>
        <v>14520000.000000004</v>
      </c>
      <c r="D12" s="220">
        <f>IF(A12=0,0,SUM($C$10:C12))</f>
        <v>39720000</v>
      </c>
      <c r="E12" s="220">
        <f>'محاسبات سالانه'!F4</f>
        <v>363000000.00000006</v>
      </c>
      <c r="F12" s="220">
        <f>'محاسبات سالانه'!H4</f>
        <v>1089000000.0000002</v>
      </c>
      <c r="G12" s="220">
        <f>'محاسبات سالانه'!J4</f>
        <v>363000000.00000006</v>
      </c>
      <c r="H12" s="220">
        <f>'محاسبات سالانه'!L4</f>
        <v>50000000</v>
      </c>
      <c r="I12" s="220">
        <f>'محاسبات سالانه'!Q4</f>
        <v>90750000.000000015</v>
      </c>
      <c r="J12" s="220">
        <f>'محاسبات سالانه'!S4</f>
        <v>181500000.00000003</v>
      </c>
      <c r="K12" s="233">
        <f>'محاسبات سالانه'!AY4</f>
        <v>28804567.39934174</v>
      </c>
    </row>
    <row r="13" spans="1:11" ht="22.5" customHeight="1" x14ac:dyDescent="0.25">
      <c r="A13" s="232">
        <f>'محاسبات سالانه'!A5</f>
        <v>4</v>
      </c>
      <c r="B13" s="220">
        <f>'محاسبات سالانه'!B5</f>
        <v>28</v>
      </c>
      <c r="C13" s="220">
        <f>'محاسبات سالانه'!C5</f>
        <v>15972000.000000006</v>
      </c>
      <c r="D13" s="220">
        <f>IF(A13=0,0,SUM($C$10:C13))</f>
        <v>55692000.000000007</v>
      </c>
      <c r="E13" s="220">
        <f>'محاسبات سالانه'!F5</f>
        <v>399300000.00000012</v>
      </c>
      <c r="F13" s="220">
        <f>'محاسبات سالانه'!H5</f>
        <v>1197900000.0000005</v>
      </c>
      <c r="G13" s="220">
        <f>'محاسبات سالانه'!J5</f>
        <v>399300000.00000012</v>
      </c>
      <c r="H13" s="220">
        <f>'محاسبات سالانه'!L5</f>
        <v>50000000</v>
      </c>
      <c r="I13" s="220">
        <f>'محاسبات سالانه'!Q5</f>
        <v>99825000.00000003</v>
      </c>
      <c r="J13" s="220">
        <f>'محاسبات سالانه'!S5</f>
        <v>199650000.00000006</v>
      </c>
      <c r="K13" s="233">
        <f>'محاسبات سالانه'!AY5</f>
        <v>44480581.012270778</v>
      </c>
    </row>
    <row r="14" spans="1:11" ht="22.5" customHeight="1" x14ac:dyDescent="0.25">
      <c r="A14" s="232">
        <f>'محاسبات سالانه'!A6</f>
        <v>5</v>
      </c>
      <c r="B14" s="220">
        <f>'محاسبات سالانه'!B6</f>
        <v>29</v>
      </c>
      <c r="C14" s="220">
        <f>'محاسبات سالانه'!C6</f>
        <v>17569200.000000007</v>
      </c>
      <c r="D14" s="220">
        <f>IF(A14=0,0,SUM($C$10:C14))</f>
        <v>73261200.000000015</v>
      </c>
      <c r="E14" s="220">
        <f>'محاسبات سالانه'!F6</f>
        <v>439230000.00000012</v>
      </c>
      <c r="F14" s="220">
        <f>'محاسبات سالانه'!H6</f>
        <v>1317690000.0000005</v>
      </c>
      <c r="G14" s="220">
        <f>'محاسبات سالانه'!J6</f>
        <v>439230000.00000012</v>
      </c>
      <c r="H14" s="220">
        <f>'محاسبات سالانه'!L6</f>
        <v>50000000</v>
      </c>
      <c r="I14" s="220">
        <f>'محاسبات سالانه'!Q6</f>
        <v>109807500.00000003</v>
      </c>
      <c r="J14" s="220">
        <f>'محاسبات سالانه'!S6</f>
        <v>219615000.00000006</v>
      </c>
      <c r="K14" s="233">
        <f>'محاسبات سالانه'!AY6</f>
        <v>61963042.150146864</v>
      </c>
    </row>
    <row r="15" spans="1:11" ht="22.5" customHeight="1" x14ac:dyDescent="0.25">
      <c r="A15" s="232">
        <f>'محاسبات سالانه'!A7</f>
        <v>6</v>
      </c>
      <c r="B15" s="220">
        <f>'محاسبات سالانه'!B7</f>
        <v>30</v>
      </c>
      <c r="C15" s="220">
        <f>'محاسبات سالانه'!C7</f>
        <v>19326120.000000011</v>
      </c>
      <c r="D15" s="220">
        <f>IF(A15=0,0,SUM($C$10:C15))</f>
        <v>92587320.00000003</v>
      </c>
      <c r="E15" s="220">
        <f>'محاسبات سالانه'!F7</f>
        <v>483153000.00000018</v>
      </c>
      <c r="F15" s="220">
        <f>'محاسبات سالانه'!H7</f>
        <v>1449459000.0000005</v>
      </c>
      <c r="G15" s="220">
        <f>'محاسبات سالانه'!J7</f>
        <v>483153000.00000018</v>
      </c>
      <c r="H15" s="220">
        <f>'محاسبات سالانه'!L7</f>
        <v>50000000</v>
      </c>
      <c r="I15" s="220">
        <f>'محاسبات سالانه'!Q7</f>
        <v>120788250.00000004</v>
      </c>
      <c r="J15" s="220">
        <f>'محاسبات سالانه'!S7</f>
        <v>241576500.00000009</v>
      </c>
      <c r="K15" s="233">
        <f>'محاسبات سالانه'!AY7</f>
        <v>83965085.940376937</v>
      </c>
    </row>
    <row r="16" spans="1:11" ht="22.5" customHeight="1" x14ac:dyDescent="0.25">
      <c r="A16" s="232">
        <f>'محاسبات سالانه'!A8</f>
        <v>7</v>
      </c>
      <c r="B16" s="220">
        <f>'محاسبات سالانه'!B8</f>
        <v>31</v>
      </c>
      <c r="C16" s="220">
        <f>'محاسبات سالانه'!C8</f>
        <v>21258732.000000015</v>
      </c>
      <c r="D16" s="220">
        <f>IF(A16=0,0,SUM($C$10:C16))</f>
        <v>113846052.00000004</v>
      </c>
      <c r="E16" s="220">
        <f>'محاسبات سالانه'!F8</f>
        <v>531468300.00000024</v>
      </c>
      <c r="F16" s="220">
        <f>'محاسبات سالانه'!H8</f>
        <v>1594404900.0000007</v>
      </c>
      <c r="G16" s="220">
        <f>'محاسبات سالانه'!J8</f>
        <v>531468300.00000024</v>
      </c>
      <c r="H16" s="220">
        <f>'محاسبات سالانه'!L8</f>
        <v>50000000</v>
      </c>
      <c r="I16" s="220">
        <f>'محاسبات سالانه'!Q8</f>
        <v>132867075.00000006</v>
      </c>
      <c r="J16" s="220">
        <f>'محاسبات سالانه'!S8</f>
        <v>265734150.00000012</v>
      </c>
      <c r="K16" s="233">
        <f>'محاسبات سالانه'!AY8</f>
        <v>109711953.3564378</v>
      </c>
    </row>
    <row r="17" spans="1:11" ht="22.5" customHeight="1" x14ac:dyDescent="0.25">
      <c r="A17" s="232">
        <f>'محاسبات سالانه'!A9</f>
        <v>8</v>
      </c>
      <c r="B17" s="220">
        <f>'محاسبات سالانه'!B9</f>
        <v>32</v>
      </c>
      <c r="C17" s="220">
        <f>'محاسبات سالانه'!C9</f>
        <v>23384605.200000018</v>
      </c>
      <c r="D17" s="220">
        <f>IF(A17=0,0,SUM($C$10:C17))</f>
        <v>137230657.20000005</v>
      </c>
      <c r="E17" s="220">
        <f>'محاسبات سالانه'!F9</f>
        <v>584615130.00000036</v>
      </c>
      <c r="F17" s="220">
        <f>'محاسبات سالانه'!H9</f>
        <v>1753845390.000001</v>
      </c>
      <c r="G17" s="220">
        <f>'محاسبات سالانه'!J9</f>
        <v>584615130.00000036</v>
      </c>
      <c r="H17" s="220">
        <f>'محاسبات سالانه'!L9</f>
        <v>50000000</v>
      </c>
      <c r="I17" s="220">
        <f>'محاسبات سالانه'!Q9</f>
        <v>146153782.50000009</v>
      </c>
      <c r="J17" s="220">
        <f>'محاسبات سالانه'!S9</f>
        <v>292307565.00000018</v>
      </c>
      <c r="K17" s="233">
        <f>'محاسبات سالانه'!AY9</f>
        <v>139802683.06028068</v>
      </c>
    </row>
    <row r="18" spans="1:11" ht="22.5" customHeight="1" x14ac:dyDescent="0.25">
      <c r="A18" s="232">
        <f>'محاسبات سالانه'!A10</f>
        <v>9</v>
      </c>
      <c r="B18" s="220">
        <f>'محاسبات سالانه'!B10</f>
        <v>33</v>
      </c>
      <c r="C18" s="220">
        <f>'محاسبات سالانه'!C10</f>
        <v>25723065.720000021</v>
      </c>
      <c r="D18" s="220">
        <f>IF(A18=0,0,SUM($C$10:C18))</f>
        <v>162953722.92000008</v>
      </c>
      <c r="E18" s="220">
        <f>'محاسبات سالانه'!F10</f>
        <v>643076643.00000036</v>
      </c>
      <c r="F18" s="220">
        <f>'محاسبات سالانه'!H10</f>
        <v>1929229929.000001</v>
      </c>
      <c r="G18" s="220">
        <f>'محاسبات سالانه'!J10</f>
        <v>643076643.00000036</v>
      </c>
      <c r="H18" s="220">
        <f>'محاسبات سالانه'!L10</f>
        <v>50000000</v>
      </c>
      <c r="I18" s="220">
        <f>'محاسبات سالانه'!Q10</f>
        <v>160769160.75000009</v>
      </c>
      <c r="J18" s="220">
        <f>'محاسبات سالانه'!S10</f>
        <v>300000000</v>
      </c>
      <c r="K18" s="233">
        <f>'محاسبات سالانه'!AY10</f>
        <v>174835679.47324869</v>
      </c>
    </row>
    <row r="19" spans="1:11" ht="22.5" customHeight="1" x14ac:dyDescent="0.25">
      <c r="A19" s="232">
        <f>'محاسبات سالانه'!A11</f>
        <v>10</v>
      </c>
      <c r="B19" s="220">
        <f>'محاسبات سالانه'!B11</f>
        <v>34</v>
      </c>
      <c r="C19" s="220">
        <f>'محاسبات سالانه'!C11</f>
        <v>28295372.292000026</v>
      </c>
      <c r="D19" s="220">
        <f>IF(A19=0,0,SUM($C$10:C19))</f>
        <v>191249095.2120001</v>
      </c>
      <c r="E19" s="220">
        <f>'محاسبات سالانه'!F11</f>
        <v>707384307.30000043</v>
      </c>
      <c r="F19" s="220">
        <f>'محاسبات سالانه'!H11</f>
        <v>2122152921.9000013</v>
      </c>
      <c r="G19" s="220">
        <f>'محاسبات سالانه'!J11</f>
        <v>707384307.30000043</v>
      </c>
      <c r="H19" s="220">
        <f>'محاسبات سالانه'!L11</f>
        <v>50000000</v>
      </c>
      <c r="I19" s="220">
        <f>'محاسبات سالانه'!Q11</f>
        <v>176846076.82500011</v>
      </c>
      <c r="J19" s="220">
        <f>'محاسبات سالانه'!S11</f>
        <v>300000000</v>
      </c>
      <c r="K19" s="233">
        <f>'محاسبات سالانه'!AY11</f>
        <v>215506821.38836402</v>
      </c>
    </row>
    <row r="20" spans="1:11" ht="22.5" customHeight="1" x14ac:dyDescent="0.25">
      <c r="A20" s="232">
        <f>'محاسبات سالانه'!A12</f>
        <v>11</v>
      </c>
      <c r="B20" s="220">
        <f>'محاسبات سالانه'!B12</f>
        <v>35</v>
      </c>
      <c r="C20" s="220">
        <f>'محاسبات سالانه'!C12</f>
        <v>31124909.521200031</v>
      </c>
      <c r="D20" s="220">
        <f>IF(A20=0,0,SUM($C$10:C20))</f>
        <v>222374004.73320013</v>
      </c>
      <c r="E20" s="220">
        <f>'محاسبات سالانه'!F12</f>
        <v>778122738.03000057</v>
      </c>
      <c r="F20" s="220">
        <f>'محاسبات سالانه'!H12</f>
        <v>2334368214.0900016</v>
      </c>
      <c r="G20" s="220">
        <f>'محاسبات سالانه'!J12</f>
        <v>778122738.03000057</v>
      </c>
      <c r="H20" s="220">
        <f>'محاسبات سالانه'!L12</f>
        <v>50000000</v>
      </c>
      <c r="I20" s="220">
        <f>'محاسبات سالانه'!Q12</f>
        <v>194530684.50750014</v>
      </c>
      <c r="J20" s="220">
        <f>'محاسبات سالانه'!S12</f>
        <v>300000000</v>
      </c>
      <c r="K20" s="233">
        <f>'محاسبات سالانه'!AY12</f>
        <v>262588158.26991773</v>
      </c>
    </row>
    <row r="21" spans="1:11" ht="22.5" customHeight="1" x14ac:dyDescent="0.25">
      <c r="A21" s="232">
        <f>'محاسبات سالانه'!A13</f>
        <v>12</v>
      </c>
      <c r="B21" s="220">
        <f>'محاسبات سالانه'!B13</f>
        <v>36</v>
      </c>
      <c r="C21" s="220">
        <f>'محاسبات سالانه'!C13</f>
        <v>34237400.473320037</v>
      </c>
      <c r="D21" s="220">
        <f>IF(A21=0,0,SUM($C$10:C21))</f>
        <v>256611405.20652017</v>
      </c>
      <c r="E21" s="220">
        <f>'محاسبات سالانه'!F13</f>
        <v>855935011.83300078</v>
      </c>
      <c r="F21" s="220">
        <f>'محاسبات سالانه'!H13</f>
        <v>2567805035.4990025</v>
      </c>
      <c r="G21" s="220">
        <f>'محاسبات سالانه'!J13</f>
        <v>855935011.83300078</v>
      </c>
      <c r="H21" s="220">
        <f>'محاسبات سالانه'!L13</f>
        <v>50000000</v>
      </c>
      <c r="I21" s="220">
        <f>'محاسبات سالانه'!Q13</f>
        <v>200000000</v>
      </c>
      <c r="J21" s="220">
        <f>'محاسبات سالانه'!S13</f>
        <v>300000000</v>
      </c>
      <c r="K21" s="233">
        <f>'محاسبات سالانه'!AY13</f>
        <v>316564527.92237967</v>
      </c>
    </row>
    <row r="22" spans="1:11" ht="22.5" customHeight="1" x14ac:dyDescent="0.25">
      <c r="A22" s="232">
        <f>'محاسبات سالانه'!A14</f>
        <v>13</v>
      </c>
      <c r="B22" s="220">
        <f>'محاسبات سالانه'!B14</f>
        <v>37</v>
      </c>
      <c r="C22" s="220">
        <f>'محاسبات سالانه'!C14</f>
        <v>37661140.520652041</v>
      </c>
      <c r="D22" s="220">
        <f>IF(A22=0,0,SUM($C$10:C22))</f>
        <v>294272545.7271722</v>
      </c>
      <c r="E22" s="220">
        <f>'محاسبات سالانه'!F14</f>
        <v>941528513.0163008</v>
      </c>
      <c r="F22" s="220">
        <f>'محاسبات سالانه'!H14</f>
        <v>2824585539.0489025</v>
      </c>
      <c r="G22" s="220">
        <f>'محاسبات سالانه'!J14</f>
        <v>941528513.0163008</v>
      </c>
      <c r="H22" s="220">
        <f>'محاسبات سالانه'!L14</f>
        <v>50000000</v>
      </c>
      <c r="I22" s="220">
        <f>'محاسبات سالانه'!Q14</f>
        <v>200000000</v>
      </c>
      <c r="J22" s="220">
        <f>'محاسبات سالانه'!S14</f>
        <v>300000000</v>
      </c>
      <c r="K22" s="233">
        <f>'محاسبات سالانه'!AY14</f>
        <v>378735390.81379861</v>
      </c>
    </row>
    <row r="23" spans="1:11" ht="22.5" customHeight="1" x14ac:dyDescent="0.25">
      <c r="A23" s="232">
        <f>'محاسبات سالانه'!A15</f>
        <v>14</v>
      </c>
      <c r="B23" s="220">
        <f>'محاسبات سالانه'!B15</f>
        <v>38</v>
      </c>
      <c r="C23" s="220">
        <f>'محاسبات سالانه'!C15</f>
        <v>41427254.572717249</v>
      </c>
      <c r="D23" s="220">
        <f>IF(A23=0,0,SUM($C$10:C23))</f>
        <v>335699800.29988945</v>
      </c>
      <c r="E23" s="220">
        <f>'محاسبات سالانه'!F15</f>
        <v>1035681364.3179308</v>
      </c>
      <c r="F23" s="220">
        <f>'محاسبات سالانه'!H15</f>
        <v>3107044092.9537926</v>
      </c>
      <c r="G23" s="220">
        <f>'محاسبات سالانه'!J15</f>
        <v>1000000000</v>
      </c>
      <c r="H23" s="220">
        <f>'محاسبات سالانه'!L15</f>
        <v>50000000</v>
      </c>
      <c r="I23" s="220">
        <f>'محاسبات سالانه'!Q15</f>
        <v>200000000</v>
      </c>
      <c r="J23" s="220">
        <f>'محاسبات سالانه'!S15</f>
        <v>300000000</v>
      </c>
      <c r="K23" s="233">
        <f>'محاسبات سالانه'!AY15</f>
        <v>450204352.71056116</v>
      </c>
    </row>
    <row r="24" spans="1:11" ht="22.5" customHeight="1" x14ac:dyDescent="0.25">
      <c r="A24" s="232">
        <f>'محاسبات سالانه'!A16</f>
        <v>15</v>
      </c>
      <c r="B24" s="220">
        <f>'محاسبات سالانه'!B16</f>
        <v>39</v>
      </c>
      <c r="C24" s="220">
        <f>'محاسبات سالانه'!C16</f>
        <v>45569980.029988974</v>
      </c>
      <c r="D24" s="220">
        <f>IF(A24=0,0,SUM($C$10:C24))</f>
        <v>381269780.32987845</v>
      </c>
      <c r="E24" s="220">
        <f>'محاسبات سالانه'!F16</f>
        <v>1139249500.7497241</v>
      </c>
      <c r="F24" s="220">
        <f>'محاسبات سالانه'!H16</f>
        <v>3417748502.2491722</v>
      </c>
      <c r="G24" s="220">
        <f>'محاسبات سالانه'!J16</f>
        <v>1000000000</v>
      </c>
      <c r="H24" s="220">
        <f>'محاسبات سالانه'!L16</f>
        <v>50000000</v>
      </c>
      <c r="I24" s="220">
        <f>'محاسبات سالانه'!Q16</f>
        <v>200000000</v>
      </c>
      <c r="J24" s="220">
        <f>'محاسبات سالانه'!S16</f>
        <v>300000000</v>
      </c>
      <c r="K24" s="233">
        <f>'محاسبات سالانه'!AY16</f>
        <v>532279963.01943058</v>
      </c>
    </row>
    <row r="25" spans="1:11" ht="22.5" customHeight="1" x14ac:dyDescent="0.25">
      <c r="A25" s="232">
        <f>'محاسبات سالانه'!A17</f>
        <v>16</v>
      </c>
      <c r="B25" s="220">
        <f>'محاسبات سالانه'!B17</f>
        <v>40</v>
      </c>
      <c r="C25" s="220">
        <f>'محاسبات سالانه'!C17</f>
        <v>50126978.032987878</v>
      </c>
      <c r="D25" s="220">
        <f>IF(A25=0,0,SUM($C$10:C25))</f>
        <v>431396758.36286634</v>
      </c>
      <c r="E25" s="220">
        <f>'محاسبات سالانه'!F17</f>
        <v>1253174450.8246965</v>
      </c>
      <c r="F25" s="220">
        <f>'محاسبات سالانه'!H17</f>
        <v>3759523352.4740896</v>
      </c>
      <c r="G25" s="220">
        <f>'محاسبات سالانه'!J17</f>
        <v>1000000000</v>
      </c>
      <c r="H25" s="220">
        <f>'محاسبات سالانه'!L17</f>
        <v>50000000</v>
      </c>
      <c r="I25" s="220">
        <f>'محاسبات سالانه'!Q17</f>
        <v>200000000</v>
      </c>
      <c r="J25" s="220">
        <f>'محاسبات سالانه'!S17</f>
        <v>300000000</v>
      </c>
      <c r="K25" s="233">
        <f>'محاسبات سالانه'!AY17</f>
        <v>626250960.99493337</v>
      </c>
    </row>
    <row r="26" spans="1:11" ht="22.5" customHeight="1" x14ac:dyDescent="0.25">
      <c r="A26" s="232">
        <f>'محاسبات سالانه'!A18</f>
        <v>17</v>
      </c>
      <c r="B26" s="220">
        <f>'محاسبات سالانه'!B18</f>
        <v>41</v>
      </c>
      <c r="C26" s="220">
        <f>'محاسبات سالانه'!C18</f>
        <v>55139675.836286671</v>
      </c>
      <c r="D26" s="220">
        <f>IF(A26=0,0,SUM($C$10:C26))</f>
        <v>486536434.19915301</v>
      </c>
      <c r="E26" s="220">
        <f>'محاسبات سالانه'!F18</f>
        <v>1378491895.9071662</v>
      </c>
      <c r="F26" s="220">
        <f>'محاسبات سالانه'!H18</f>
        <v>4000000000</v>
      </c>
      <c r="G26" s="220">
        <f>'محاسبات سالانه'!J18</f>
        <v>1000000000</v>
      </c>
      <c r="H26" s="220">
        <f>'محاسبات سالانه'!L18</f>
        <v>50000000</v>
      </c>
      <c r="I26" s="220">
        <f>'محاسبات سالانه'!Q18</f>
        <v>200000000</v>
      </c>
      <c r="J26" s="220">
        <f>'محاسبات سالانه'!S18</f>
        <v>300000000</v>
      </c>
      <c r="K26" s="233">
        <f>'محاسبات سالانه'!AY18</f>
        <v>733026053.56325841</v>
      </c>
    </row>
    <row r="27" spans="1:11" ht="22.5" customHeight="1" x14ac:dyDescent="0.25">
      <c r="A27" s="232">
        <f>'محاسبات سالانه'!A19</f>
        <v>18</v>
      </c>
      <c r="B27" s="220">
        <f>'محاسبات سالانه'!B19</f>
        <v>42</v>
      </c>
      <c r="C27" s="220">
        <f>'محاسبات سالانه'!C19</f>
        <v>60653643.419915341</v>
      </c>
      <c r="D27" s="220">
        <f>IF(A27=0,0,SUM($C$10:C27))</f>
        <v>547190077.61906838</v>
      </c>
      <c r="E27" s="220">
        <f>'محاسبات سالانه'!F19</f>
        <v>1516341085.4978831</v>
      </c>
      <c r="F27" s="220">
        <f>'محاسبات سالانه'!H19</f>
        <v>4000000000</v>
      </c>
      <c r="G27" s="220">
        <f>'محاسبات سالانه'!J19</f>
        <v>1000000000</v>
      </c>
      <c r="H27" s="220">
        <f>'محاسبات سالانه'!L19</f>
        <v>50000000</v>
      </c>
      <c r="I27" s="220">
        <f>'محاسبات سالانه'!Q19</f>
        <v>200000000</v>
      </c>
      <c r="J27" s="220">
        <f>'محاسبات سالانه'!S19</f>
        <v>300000000</v>
      </c>
      <c r="K27" s="233">
        <f>'محاسبات سالانه'!AY19</f>
        <v>855174172.93589747</v>
      </c>
    </row>
    <row r="28" spans="1:11" ht="22.5" customHeight="1" x14ac:dyDescent="0.25">
      <c r="A28" s="232">
        <f>'محاسبات سالانه'!A20</f>
        <v>19</v>
      </c>
      <c r="B28" s="220">
        <f>'محاسبات سالانه'!B20</f>
        <v>43</v>
      </c>
      <c r="C28" s="220">
        <f>'محاسبات سالانه'!C20</f>
        <v>66719007.761906877</v>
      </c>
      <c r="D28" s="220">
        <f>IF(A28=0,0,SUM($C$10:C28))</f>
        <v>613909085.38097525</v>
      </c>
      <c r="E28" s="220">
        <f>'محاسبات سالانه'!F20</f>
        <v>1667975194.0476713</v>
      </c>
      <c r="F28" s="220">
        <f>'محاسبات سالانه'!H20</f>
        <v>4000000000</v>
      </c>
      <c r="G28" s="220">
        <f>'محاسبات سالانه'!J20</f>
        <v>1000000000</v>
      </c>
      <c r="H28" s="220">
        <f>'محاسبات سالانه'!L20</f>
        <v>50000000</v>
      </c>
      <c r="I28" s="220">
        <f>'محاسبات سالانه'!Q20</f>
        <v>200000000</v>
      </c>
      <c r="J28" s="220">
        <f>'محاسبات سالانه'!S20</f>
        <v>300000000</v>
      </c>
      <c r="K28" s="233">
        <f>'محاسبات سالانه'!AY20</f>
        <v>994330407.56640768</v>
      </c>
    </row>
    <row r="29" spans="1:11" ht="22.5" customHeight="1" x14ac:dyDescent="0.25">
      <c r="A29" s="232">
        <f>'محاسبات سالانه'!A21</f>
        <v>20</v>
      </c>
      <c r="B29" s="220">
        <f>'محاسبات سالانه'!B21</f>
        <v>44</v>
      </c>
      <c r="C29" s="220">
        <f>'محاسبات سالانه'!C21</f>
        <v>73390908.538097575</v>
      </c>
      <c r="D29" s="220">
        <f>IF(A29=0,0,SUM($C$10:C29))</f>
        <v>687299993.91907287</v>
      </c>
      <c r="E29" s="220">
        <f>'محاسبات سالانه'!F21</f>
        <v>1834772713.4524391</v>
      </c>
      <c r="F29" s="220">
        <f>'محاسبات سالانه'!H21</f>
        <v>4000000000</v>
      </c>
      <c r="G29" s="220">
        <f>'محاسبات سالانه'!J21</f>
        <v>1000000000</v>
      </c>
      <c r="H29" s="220">
        <f>'محاسبات سالانه'!L21</f>
        <v>50000000</v>
      </c>
      <c r="I29" s="220">
        <f>'محاسبات سالانه'!Q21</f>
        <v>200000000</v>
      </c>
      <c r="J29" s="220">
        <f>'محاسبات سالانه'!S21</f>
        <v>300000000</v>
      </c>
      <c r="K29" s="233">
        <f>'محاسبات سالانه'!AY21</f>
        <v>1152796940.6700475</v>
      </c>
    </row>
    <row r="30" spans="1:11" ht="22.5" customHeight="1" x14ac:dyDescent="0.25">
      <c r="A30" s="232">
        <f>'محاسبات سالانه'!A22</f>
        <v>21</v>
      </c>
      <c r="B30" s="220">
        <f>'محاسبات سالانه'!B22</f>
        <v>45</v>
      </c>
      <c r="C30" s="220">
        <f>'محاسبات سالانه'!C22</f>
        <v>80729999.391907334</v>
      </c>
      <c r="D30" s="220">
        <f>IF(A30=0,0,SUM($C$10:C30))</f>
        <v>768029993.3109802</v>
      </c>
      <c r="E30" s="220">
        <f>'محاسبات سالانه'!F22</f>
        <v>2018249984.7976828</v>
      </c>
      <c r="F30" s="220">
        <f>'محاسبات سالانه'!H22</f>
        <v>4000000000</v>
      </c>
      <c r="G30" s="220">
        <f>'محاسبات سالانه'!J22</f>
        <v>1000000000</v>
      </c>
      <c r="H30" s="220">
        <f>'محاسبات سالانه'!L22</f>
        <v>50000000</v>
      </c>
      <c r="I30" s="220">
        <f>'محاسبات سالانه'!Q22</f>
        <v>200000000</v>
      </c>
      <c r="J30" s="220">
        <f>'محاسبات سالانه'!S22</f>
        <v>300000000</v>
      </c>
      <c r="K30" s="233">
        <f>'محاسبات سالانه'!AY22</f>
        <v>1333091282.0599017</v>
      </c>
    </row>
    <row r="31" spans="1:11" ht="22.5" customHeight="1" x14ac:dyDescent="0.25">
      <c r="A31" s="232">
        <f>'محاسبات سالانه'!A23</f>
        <v>22</v>
      </c>
      <c r="B31" s="220">
        <f>'محاسبات سالانه'!B23</f>
        <v>46</v>
      </c>
      <c r="C31" s="220">
        <f>'محاسبات سالانه'!C23</f>
        <v>88802999.33109808</v>
      </c>
      <c r="D31" s="220">
        <f>IF(A31=0,0,SUM($C$10:C31))</f>
        <v>856832992.64207828</v>
      </c>
      <c r="E31" s="220">
        <f>'محاسبات سالانه'!F23</f>
        <v>2220074983.277451</v>
      </c>
      <c r="F31" s="220">
        <f>'محاسبات سالانه'!H23</f>
        <v>4000000000</v>
      </c>
      <c r="G31" s="220">
        <f>'محاسبات سالانه'!J23</f>
        <v>1000000000</v>
      </c>
      <c r="H31" s="220">
        <f>'محاسبات سالانه'!L23</f>
        <v>50000000</v>
      </c>
      <c r="I31" s="220">
        <f>'محاسبات سالانه'!Q23</f>
        <v>200000000</v>
      </c>
      <c r="J31" s="220">
        <f>'محاسبات سالانه'!S23</f>
        <v>300000000</v>
      </c>
      <c r="K31" s="233">
        <f>'محاسبات سالانه'!AY23</f>
        <v>1536984028.0076556</v>
      </c>
    </row>
    <row r="32" spans="1:11" ht="22.5" customHeight="1" x14ac:dyDescent="0.25">
      <c r="A32" s="232">
        <f>'محاسبات سالانه'!A24</f>
        <v>23</v>
      </c>
      <c r="B32" s="220">
        <f>'محاسبات سالانه'!B24</f>
        <v>47</v>
      </c>
      <c r="C32" s="220">
        <f>'محاسبات سالانه'!C24</f>
        <v>97683299.2642079</v>
      </c>
      <c r="D32" s="220">
        <f>IF(A32=0,0,SUM($C$10:C32))</f>
        <v>954516291.90628624</v>
      </c>
      <c r="E32" s="220">
        <f>'محاسبات سالانه'!F24</f>
        <v>2442082481.6051965</v>
      </c>
      <c r="F32" s="220">
        <f>'محاسبات سالانه'!H24</f>
        <v>4000000000</v>
      </c>
      <c r="G32" s="220">
        <f>'محاسبات سالانه'!J24</f>
        <v>1000000000</v>
      </c>
      <c r="H32" s="220">
        <f>'محاسبات سالانه'!L24</f>
        <v>50000000</v>
      </c>
      <c r="I32" s="220">
        <f>'محاسبات سالانه'!Q24</f>
        <v>200000000</v>
      </c>
      <c r="J32" s="220">
        <f>'محاسبات سالانه'!S24</f>
        <v>300000000</v>
      </c>
      <c r="K32" s="233">
        <f>'محاسبات سالانه'!AY24</f>
        <v>1768212153.0848503</v>
      </c>
    </row>
    <row r="33" spans="1:11" ht="22.5" customHeight="1" x14ac:dyDescent="0.25">
      <c r="A33" s="232">
        <f>'محاسبات سالانه'!A25</f>
        <v>24</v>
      </c>
      <c r="B33" s="220">
        <f>'محاسبات سالانه'!B25</f>
        <v>48</v>
      </c>
      <c r="C33" s="220">
        <f>'محاسبات سالانه'!C25</f>
        <v>107451629.19062869</v>
      </c>
      <c r="D33" s="220">
        <f>IF(A33=0,0,SUM($C$10:C33))</f>
        <v>1061967921.0969149</v>
      </c>
      <c r="E33" s="220">
        <f>'محاسبات سالانه'!F25</f>
        <v>2686290729.7657166</v>
      </c>
      <c r="F33" s="220">
        <f>'محاسبات سالانه'!H25</f>
        <v>4000000000</v>
      </c>
      <c r="G33" s="220">
        <f>'محاسبات سالانه'!J25</f>
        <v>1000000000</v>
      </c>
      <c r="H33" s="220">
        <f>'محاسبات سالانه'!L25</f>
        <v>50000000</v>
      </c>
      <c r="I33" s="220">
        <f>'محاسبات سالانه'!Q25</f>
        <v>200000000</v>
      </c>
      <c r="J33" s="220">
        <f>'محاسبات سالانه'!S25</f>
        <v>300000000</v>
      </c>
      <c r="K33" s="233">
        <f>'محاسبات سالانه'!AY25</f>
        <v>2029848900.9091914</v>
      </c>
    </row>
    <row r="34" spans="1:11" ht="22.5" customHeight="1" x14ac:dyDescent="0.25">
      <c r="A34" s="232">
        <f>'محاسبات سالانه'!A26</f>
        <v>25</v>
      </c>
      <c r="B34" s="220">
        <f>'محاسبات سالانه'!B26</f>
        <v>49</v>
      </c>
      <c r="C34" s="220">
        <f>'محاسبات سالانه'!C26</f>
        <v>118196792.10969158</v>
      </c>
      <c r="D34" s="220">
        <f>IF(A34=0,0,SUM($C$10:C34))</f>
        <v>1180164713.2066064</v>
      </c>
      <c r="E34" s="220">
        <f>'محاسبات سالانه'!F26</f>
        <v>2954919802.7422876</v>
      </c>
      <c r="F34" s="220">
        <f>'محاسبات سالانه'!H26</f>
        <v>4000000000</v>
      </c>
      <c r="G34" s="220">
        <f>'محاسبات سالانه'!J26</f>
        <v>1000000000</v>
      </c>
      <c r="H34" s="220">
        <f>'محاسبات سالانه'!L26</f>
        <v>50000000</v>
      </c>
      <c r="I34" s="220">
        <f>'محاسبات سالانه'!Q26</f>
        <v>200000000</v>
      </c>
      <c r="J34" s="220">
        <f>'محاسبات سالانه'!S26</f>
        <v>300000000</v>
      </c>
      <c r="K34" s="233">
        <f>'محاسبات سالانه'!AY26</f>
        <v>2325075349.9598298</v>
      </c>
    </row>
    <row r="35" spans="1:11" ht="22.5" customHeight="1" x14ac:dyDescent="0.25">
      <c r="A35" s="232">
        <f>'محاسبات سالانه'!A27</f>
        <v>26</v>
      </c>
      <c r="B35" s="220">
        <f>'محاسبات سالانه'!B27</f>
        <v>50</v>
      </c>
      <c r="C35" s="220">
        <f>'محاسبات سالانه'!C27</f>
        <v>130016471.32066074</v>
      </c>
      <c r="D35" s="220">
        <f>IF(A35=0,0,SUM($C$10:C35))</f>
        <v>1310181184.5272672</v>
      </c>
      <c r="E35" s="220">
        <f>'محاسبات سالانه'!F27</f>
        <v>3250411783.0165172</v>
      </c>
      <c r="F35" s="220">
        <f>'محاسبات سالانه'!H27</f>
        <v>4000000000</v>
      </c>
      <c r="G35" s="220">
        <f>'محاسبات سالانه'!J27</f>
        <v>1000000000</v>
      </c>
      <c r="H35" s="220">
        <f>'محاسبات سالانه'!L27</f>
        <v>50000000</v>
      </c>
      <c r="I35" s="220">
        <f>'محاسبات سالانه'!Q27</f>
        <v>200000000</v>
      </c>
      <c r="J35" s="220">
        <f>'محاسبات سالانه'!S27</f>
        <v>300000000</v>
      </c>
      <c r="K35" s="233">
        <f>'محاسبات سالانه'!AY27</f>
        <v>2657786934.7422328</v>
      </c>
    </row>
    <row r="36" spans="1:11" ht="22.5" customHeight="1" x14ac:dyDescent="0.25">
      <c r="A36" s="232">
        <f>'محاسبات سالانه'!A28</f>
        <v>27</v>
      </c>
      <c r="B36" s="220">
        <f>'محاسبات سالانه'!B28</f>
        <v>51</v>
      </c>
      <c r="C36" s="220">
        <f>'محاسبات سالانه'!C28</f>
        <v>143018118.45272681</v>
      </c>
      <c r="D36" s="220">
        <f>IF(A36=0,0,SUM($C$10:C36))</f>
        <v>1453199302.9799941</v>
      </c>
      <c r="E36" s="220">
        <f>'محاسبات سالانه'!F28</f>
        <v>3575452961.3181691</v>
      </c>
      <c r="F36" s="220">
        <f>'محاسبات سالانه'!H28</f>
        <v>4000000000</v>
      </c>
      <c r="G36" s="220">
        <f>'محاسبات سالانه'!J28</f>
        <v>1000000000</v>
      </c>
      <c r="H36" s="220">
        <f>'محاسبات سالانه'!L28</f>
        <v>50000000</v>
      </c>
      <c r="I36" s="220">
        <f>'محاسبات سالانه'!Q28</f>
        <v>200000000</v>
      </c>
      <c r="J36" s="220">
        <f>'محاسبات سالانه'!S28</f>
        <v>300000000</v>
      </c>
      <c r="K36" s="233">
        <f>'محاسبات سالانه'!AY28</f>
        <v>3031790829.8386302</v>
      </c>
    </row>
    <row r="37" spans="1:11" ht="22.5" customHeight="1" x14ac:dyDescent="0.25">
      <c r="A37" s="232">
        <f>'محاسبات سالانه'!A29</f>
        <v>28</v>
      </c>
      <c r="B37" s="220">
        <f>'محاسبات سالانه'!B29</f>
        <v>52</v>
      </c>
      <c r="C37" s="220">
        <f>'محاسبات سالانه'!C29</f>
        <v>157319930.2979995</v>
      </c>
      <c r="D37" s="220">
        <f>IF(A37=0,0,SUM($C$10:C37))</f>
        <v>1610519233.2779937</v>
      </c>
      <c r="E37" s="220">
        <f>'محاسبات سالانه'!F29</f>
        <v>3932998257.4499869</v>
      </c>
      <c r="F37" s="220">
        <f>'محاسبات سالانه'!H29</f>
        <v>4000000000</v>
      </c>
      <c r="G37" s="220">
        <f>'محاسبات سالانه'!J29</f>
        <v>1000000000</v>
      </c>
      <c r="H37" s="220">
        <f>'محاسبات سالانه'!L29</f>
        <v>50000000</v>
      </c>
      <c r="I37" s="220">
        <f>'محاسبات سالانه'!Q29</f>
        <v>200000000</v>
      </c>
      <c r="J37" s="220">
        <f>'محاسبات سالانه'!S29</f>
        <v>300000000</v>
      </c>
      <c r="K37" s="233">
        <f>'محاسبات سالانه'!AY29</f>
        <v>3451995328.7184143</v>
      </c>
    </row>
    <row r="38" spans="1:11" ht="22.5" customHeight="1" x14ac:dyDescent="0.25">
      <c r="A38" s="232">
        <f>'محاسبات سالانه'!A30</f>
        <v>29</v>
      </c>
      <c r="B38" s="220">
        <f>'محاسبات سالانه'!B30</f>
        <v>53</v>
      </c>
      <c r="C38" s="220">
        <f>'محاسبات سالانه'!C30</f>
        <v>173051923.32779947</v>
      </c>
      <c r="D38" s="220">
        <f>IF(A38=0,0,SUM($C$10:C38))</f>
        <v>1783571156.6057932</v>
      </c>
      <c r="E38" s="220">
        <f>'محاسبات سالانه'!F30</f>
        <v>4000000000</v>
      </c>
      <c r="F38" s="220">
        <f>'محاسبات سالانه'!H30</f>
        <v>4000000000</v>
      </c>
      <c r="G38" s="220">
        <f>'محاسبات سالانه'!J30</f>
        <v>1000000000</v>
      </c>
      <c r="H38" s="220">
        <f>'محاسبات سالانه'!L30</f>
        <v>50000000</v>
      </c>
      <c r="I38" s="220">
        <f>'محاسبات سالانه'!Q30</f>
        <v>200000000</v>
      </c>
      <c r="J38" s="220">
        <f>'محاسبات سالانه'!S30</f>
        <v>300000000</v>
      </c>
      <c r="K38" s="233">
        <f>'محاسبات سالانه'!AY30</f>
        <v>3926434484.4587831</v>
      </c>
    </row>
    <row r="39" spans="1:11" ht="22.5" customHeight="1" x14ac:dyDescent="0.25">
      <c r="A39" s="232">
        <f>'محاسبات سالانه'!A31</f>
        <v>30</v>
      </c>
      <c r="B39" s="220">
        <f>'محاسبات سالانه'!B31</f>
        <v>54</v>
      </c>
      <c r="C39" s="220">
        <f>'محاسبات سالانه'!C31</f>
        <v>190357115.66057944</v>
      </c>
      <c r="D39" s="220">
        <f>IF(A39=0,0,SUM($C$10:C39))</f>
        <v>1973928272.2663727</v>
      </c>
      <c r="E39" s="220">
        <f>'محاسبات سالانه'!F31</f>
        <v>4000000000</v>
      </c>
      <c r="F39" s="220">
        <f>'محاسبات سالانه'!H31</f>
        <v>4000000000</v>
      </c>
      <c r="G39" s="220">
        <f>'محاسبات سالانه'!J31</f>
        <v>1000000000</v>
      </c>
      <c r="H39" s="220">
        <f>'محاسبات سالانه'!L31</f>
        <v>50000000</v>
      </c>
      <c r="I39" s="220">
        <f>'محاسبات سالانه'!Q31</f>
        <v>200000000</v>
      </c>
      <c r="J39" s="220">
        <f>'محاسبات سالانه'!S31</f>
        <v>300000000</v>
      </c>
      <c r="K39" s="233">
        <f>'محاسبات سالانه'!AY31</f>
        <v>4462313098.5060778</v>
      </c>
    </row>
    <row r="40" spans="1:11" ht="22.5" customHeight="1" x14ac:dyDescent="0.25">
      <c r="A40" s="232">
        <f>'محاسبات سالانه'!A32</f>
        <v>0</v>
      </c>
      <c r="B40" s="220">
        <f>'محاسبات سالانه'!B32</f>
        <v>0</v>
      </c>
      <c r="C40" s="220">
        <f>'محاسبات سالانه'!C32</f>
        <v>0</v>
      </c>
      <c r="D40" s="220">
        <f>IF(A40=0,0,SUM($C$10:C40))</f>
        <v>0</v>
      </c>
      <c r="E40" s="220">
        <f>'محاسبات سالانه'!F32</f>
        <v>0</v>
      </c>
      <c r="F40" s="220">
        <f>'محاسبات سالانه'!H32</f>
        <v>0</v>
      </c>
      <c r="G40" s="220">
        <f>'محاسبات سالانه'!J32</f>
        <v>0</v>
      </c>
      <c r="H40" s="220">
        <f>'محاسبات سالانه'!L32</f>
        <v>0</v>
      </c>
      <c r="I40" s="220">
        <f>'محاسبات سالانه'!Q32</f>
        <v>0</v>
      </c>
      <c r="J40" s="220">
        <f>'محاسبات سالانه'!S32</f>
        <v>0</v>
      </c>
      <c r="K40" s="233">
        <f>'محاسبات سالانه'!AY32</f>
        <v>0</v>
      </c>
    </row>
    <row r="41" spans="1:11" ht="22.5" customHeight="1" x14ac:dyDescent="0.25">
      <c r="A41" s="232">
        <f>'محاسبات سالانه'!A33</f>
        <v>0</v>
      </c>
      <c r="B41" s="220">
        <f>'محاسبات سالانه'!B33</f>
        <v>0</v>
      </c>
      <c r="C41" s="220">
        <f>'محاسبات سالانه'!C33</f>
        <v>0</v>
      </c>
      <c r="D41" s="220">
        <f>IF(A41=0,0,SUM($C$10:C41))</f>
        <v>0</v>
      </c>
      <c r="E41" s="220">
        <f>'محاسبات سالانه'!F33</f>
        <v>0</v>
      </c>
      <c r="F41" s="220">
        <f>'محاسبات سالانه'!H33</f>
        <v>0</v>
      </c>
      <c r="G41" s="220">
        <f>'محاسبات سالانه'!J33</f>
        <v>0</v>
      </c>
      <c r="H41" s="220">
        <f>'محاسبات سالانه'!L33</f>
        <v>0</v>
      </c>
      <c r="I41" s="220">
        <f>'محاسبات سالانه'!Q33</f>
        <v>0</v>
      </c>
      <c r="J41" s="220">
        <f>'محاسبات سالانه'!S33</f>
        <v>0</v>
      </c>
      <c r="K41" s="233">
        <f>'محاسبات سالانه'!AY33</f>
        <v>0</v>
      </c>
    </row>
    <row r="42" spans="1:11" ht="22.5" customHeight="1" x14ac:dyDescent="0.25">
      <c r="A42" s="232">
        <f>'محاسبات سالانه'!A34</f>
        <v>0</v>
      </c>
      <c r="B42" s="220">
        <f>'محاسبات سالانه'!B34</f>
        <v>0</v>
      </c>
      <c r="C42" s="220">
        <f>'محاسبات سالانه'!C34</f>
        <v>0</v>
      </c>
      <c r="D42" s="220">
        <f>IF(A42=0,0,SUM($C$10:C42))</f>
        <v>0</v>
      </c>
      <c r="E42" s="220">
        <f>'محاسبات سالانه'!F34</f>
        <v>0</v>
      </c>
      <c r="F42" s="220">
        <f>'محاسبات سالانه'!H34</f>
        <v>0</v>
      </c>
      <c r="G42" s="220">
        <f>'محاسبات سالانه'!J34</f>
        <v>0</v>
      </c>
      <c r="H42" s="220">
        <f>'محاسبات سالانه'!L34</f>
        <v>0</v>
      </c>
      <c r="I42" s="220">
        <f>'محاسبات سالانه'!Q34</f>
        <v>0</v>
      </c>
      <c r="J42" s="220">
        <f>'محاسبات سالانه'!S34</f>
        <v>0</v>
      </c>
      <c r="K42" s="233">
        <f>'محاسبات سالانه'!AY34</f>
        <v>0</v>
      </c>
    </row>
    <row r="43" spans="1:11" ht="22.5" customHeight="1" x14ac:dyDescent="0.25">
      <c r="A43" s="232">
        <f>'محاسبات سالانه'!A35</f>
        <v>0</v>
      </c>
      <c r="B43" s="220">
        <f>'محاسبات سالانه'!B35</f>
        <v>0</v>
      </c>
      <c r="C43" s="220">
        <f>'محاسبات سالانه'!C35</f>
        <v>0</v>
      </c>
      <c r="D43" s="220">
        <f>IF(A43=0,0,SUM($C$10:C43))</f>
        <v>0</v>
      </c>
      <c r="E43" s="220">
        <f>'محاسبات سالانه'!F35</f>
        <v>0</v>
      </c>
      <c r="F43" s="220">
        <f>'محاسبات سالانه'!H35</f>
        <v>0</v>
      </c>
      <c r="G43" s="220">
        <f>'محاسبات سالانه'!J35</f>
        <v>0</v>
      </c>
      <c r="H43" s="220">
        <f>'محاسبات سالانه'!L35</f>
        <v>0</v>
      </c>
      <c r="I43" s="220">
        <f>'محاسبات سالانه'!Q35</f>
        <v>0</v>
      </c>
      <c r="J43" s="220">
        <f>'محاسبات سالانه'!S35</f>
        <v>0</v>
      </c>
      <c r="K43" s="233">
        <f>'محاسبات سالانه'!AY35</f>
        <v>0</v>
      </c>
    </row>
    <row r="44" spans="1:11" ht="22.5" customHeight="1" x14ac:dyDescent="0.25">
      <c r="A44" s="232">
        <f>'محاسبات سالانه'!A36</f>
        <v>0</v>
      </c>
      <c r="B44" s="220">
        <f>'محاسبات سالانه'!B36</f>
        <v>0</v>
      </c>
      <c r="C44" s="220">
        <f>'محاسبات سالانه'!C36</f>
        <v>0</v>
      </c>
      <c r="D44" s="220">
        <f>IF(A44=0,0,SUM($C$10:C44))</f>
        <v>0</v>
      </c>
      <c r="E44" s="220">
        <f>'محاسبات سالانه'!F36</f>
        <v>0</v>
      </c>
      <c r="F44" s="220">
        <f>'محاسبات سالانه'!H36</f>
        <v>0</v>
      </c>
      <c r="G44" s="220">
        <f>'محاسبات سالانه'!J36</f>
        <v>0</v>
      </c>
      <c r="H44" s="220">
        <f>'محاسبات سالانه'!L36</f>
        <v>0</v>
      </c>
      <c r="I44" s="220">
        <f>'محاسبات سالانه'!Q36</f>
        <v>0</v>
      </c>
      <c r="J44" s="220">
        <f>'محاسبات سالانه'!S36</f>
        <v>0</v>
      </c>
      <c r="K44" s="233">
        <f>'محاسبات سالانه'!AY36</f>
        <v>0</v>
      </c>
    </row>
    <row r="45" spans="1:11" ht="22.5" customHeight="1" x14ac:dyDescent="0.25">
      <c r="A45" s="232">
        <f>'محاسبات سالانه'!A37</f>
        <v>0</v>
      </c>
      <c r="B45" s="220">
        <f>'محاسبات سالانه'!B37</f>
        <v>0</v>
      </c>
      <c r="C45" s="220">
        <f>'محاسبات سالانه'!C37</f>
        <v>0</v>
      </c>
      <c r="D45" s="220">
        <f>IF(A45=0,0,SUM($C$10:C45))</f>
        <v>0</v>
      </c>
      <c r="E45" s="220">
        <f>'محاسبات سالانه'!F37</f>
        <v>0</v>
      </c>
      <c r="F45" s="220">
        <f>'محاسبات سالانه'!H37</f>
        <v>0</v>
      </c>
      <c r="G45" s="220">
        <f>'محاسبات سالانه'!J37</f>
        <v>0</v>
      </c>
      <c r="H45" s="220">
        <f>'محاسبات سالانه'!L37</f>
        <v>0</v>
      </c>
      <c r="I45" s="220">
        <f>'محاسبات سالانه'!Q37</f>
        <v>0</v>
      </c>
      <c r="J45" s="220">
        <f>'محاسبات سالانه'!S37</f>
        <v>0</v>
      </c>
      <c r="K45" s="233">
        <f>'محاسبات سالانه'!AY37</f>
        <v>0</v>
      </c>
    </row>
    <row r="46" spans="1:11" ht="22.5" customHeight="1" x14ac:dyDescent="0.25">
      <c r="A46" s="232">
        <f>'محاسبات سالانه'!A38</f>
        <v>0</v>
      </c>
      <c r="B46" s="220">
        <f>'محاسبات سالانه'!B38</f>
        <v>0</v>
      </c>
      <c r="C46" s="220">
        <f>'محاسبات سالانه'!C38</f>
        <v>0</v>
      </c>
      <c r="D46" s="220">
        <f>IF(A46=0,0,SUM($C$10:C46))</f>
        <v>0</v>
      </c>
      <c r="E46" s="220">
        <f>'محاسبات سالانه'!F38</f>
        <v>0</v>
      </c>
      <c r="F46" s="220">
        <f>'محاسبات سالانه'!H38</f>
        <v>0</v>
      </c>
      <c r="G46" s="220">
        <f>'محاسبات سالانه'!J38</f>
        <v>0</v>
      </c>
      <c r="H46" s="220">
        <f>'محاسبات سالانه'!L38</f>
        <v>0</v>
      </c>
      <c r="I46" s="220">
        <f>'محاسبات سالانه'!Q38</f>
        <v>0</v>
      </c>
      <c r="J46" s="220">
        <f>'محاسبات سالانه'!S38</f>
        <v>0</v>
      </c>
      <c r="K46" s="233">
        <f>'محاسبات سالانه'!AY38</f>
        <v>0</v>
      </c>
    </row>
    <row r="47" spans="1:11" ht="22.5" customHeight="1" x14ac:dyDescent="0.25">
      <c r="A47" s="232">
        <f>'محاسبات سالانه'!A39</f>
        <v>0</v>
      </c>
      <c r="B47" s="220">
        <f>'محاسبات سالانه'!B39</f>
        <v>0</v>
      </c>
      <c r="C47" s="220">
        <f>'محاسبات سالانه'!C39</f>
        <v>0</v>
      </c>
      <c r="D47" s="220">
        <f>IF(A47=0,0,SUM($C$10:C47))</f>
        <v>0</v>
      </c>
      <c r="E47" s="220">
        <f>'محاسبات سالانه'!F39</f>
        <v>0</v>
      </c>
      <c r="F47" s="220">
        <f>'محاسبات سالانه'!H39</f>
        <v>0</v>
      </c>
      <c r="G47" s="220">
        <f>'محاسبات سالانه'!J39</f>
        <v>0</v>
      </c>
      <c r="H47" s="220">
        <f>'محاسبات سالانه'!L39</f>
        <v>0</v>
      </c>
      <c r="I47" s="220">
        <f>'محاسبات سالانه'!Q39</f>
        <v>0</v>
      </c>
      <c r="J47" s="220">
        <f>'محاسبات سالانه'!S39</f>
        <v>0</v>
      </c>
      <c r="K47" s="233">
        <f>'محاسبات سالانه'!AY39</f>
        <v>0</v>
      </c>
    </row>
    <row r="48" spans="1:11" ht="22.5" customHeight="1" x14ac:dyDescent="0.25">
      <c r="A48" s="232">
        <f>'محاسبات سالانه'!A40</f>
        <v>0</v>
      </c>
      <c r="B48" s="220">
        <f>'محاسبات سالانه'!B40</f>
        <v>0</v>
      </c>
      <c r="C48" s="220">
        <f>'محاسبات سالانه'!C40</f>
        <v>0</v>
      </c>
      <c r="D48" s="220">
        <f>IF(A48=0,0,SUM($C$10:C48))</f>
        <v>0</v>
      </c>
      <c r="E48" s="220">
        <f>'محاسبات سالانه'!F40</f>
        <v>0</v>
      </c>
      <c r="F48" s="220">
        <f>'محاسبات سالانه'!H40</f>
        <v>0</v>
      </c>
      <c r="G48" s="220">
        <f>'محاسبات سالانه'!J40</f>
        <v>0</v>
      </c>
      <c r="H48" s="220">
        <f>'محاسبات سالانه'!L40</f>
        <v>0</v>
      </c>
      <c r="I48" s="220">
        <f>'محاسبات سالانه'!Q40</f>
        <v>0</v>
      </c>
      <c r="J48" s="220">
        <f>'محاسبات سالانه'!S40</f>
        <v>0</v>
      </c>
      <c r="K48" s="233">
        <f>'محاسبات سالانه'!AY40</f>
        <v>0</v>
      </c>
    </row>
    <row r="49" spans="1:11" ht="22.5" customHeight="1" x14ac:dyDescent="0.25">
      <c r="A49" s="232">
        <f>'محاسبات سالانه'!A41</f>
        <v>0</v>
      </c>
      <c r="B49" s="220">
        <f>'محاسبات سالانه'!B41</f>
        <v>0</v>
      </c>
      <c r="C49" s="220">
        <f>'محاسبات سالانه'!C41</f>
        <v>0</v>
      </c>
      <c r="D49" s="220">
        <f>IF(A49=0,0,SUM($C$10:C49))</f>
        <v>0</v>
      </c>
      <c r="E49" s="220">
        <f>'محاسبات سالانه'!F41</f>
        <v>0</v>
      </c>
      <c r="F49" s="220">
        <f>'محاسبات سالانه'!H41</f>
        <v>0</v>
      </c>
      <c r="G49" s="220">
        <f>'محاسبات سالانه'!J41</f>
        <v>0</v>
      </c>
      <c r="H49" s="220">
        <f>'محاسبات سالانه'!L41</f>
        <v>0</v>
      </c>
      <c r="I49" s="220">
        <f>'محاسبات سالانه'!Q41</f>
        <v>0</v>
      </c>
      <c r="J49" s="220">
        <f>'محاسبات سالانه'!S41</f>
        <v>0</v>
      </c>
      <c r="K49" s="233">
        <f>'محاسبات سالانه'!AY41</f>
        <v>0</v>
      </c>
    </row>
    <row r="50" spans="1:11" ht="22.5" customHeight="1" x14ac:dyDescent="0.25">
      <c r="A50" s="232">
        <f>'محاسبات سالانه'!A42</f>
        <v>0</v>
      </c>
      <c r="B50" s="220">
        <f>'محاسبات سالانه'!B42</f>
        <v>0</v>
      </c>
      <c r="C50" s="220">
        <f>'محاسبات سالانه'!C42</f>
        <v>0</v>
      </c>
      <c r="D50" s="220">
        <f>IF(A50=0,0,SUM($C$10:C50))</f>
        <v>0</v>
      </c>
      <c r="E50" s="220">
        <f>'محاسبات سالانه'!F42</f>
        <v>0</v>
      </c>
      <c r="F50" s="220">
        <f>'محاسبات سالانه'!H42</f>
        <v>0</v>
      </c>
      <c r="G50" s="220">
        <f>'محاسبات سالانه'!J42</f>
        <v>0</v>
      </c>
      <c r="H50" s="220">
        <f>'محاسبات سالانه'!L42</f>
        <v>0</v>
      </c>
      <c r="I50" s="220">
        <f>'محاسبات سالانه'!Q42</f>
        <v>0</v>
      </c>
      <c r="J50" s="220">
        <f>'محاسبات سالانه'!S42</f>
        <v>0</v>
      </c>
      <c r="K50" s="233">
        <f>'محاسبات سالانه'!AY42</f>
        <v>0</v>
      </c>
    </row>
    <row r="51" spans="1:11" ht="22.5" customHeight="1" x14ac:dyDescent="0.25">
      <c r="A51" s="232">
        <f>'محاسبات سالانه'!A43</f>
        <v>0</v>
      </c>
      <c r="B51" s="220">
        <f>'محاسبات سالانه'!B43</f>
        <v>0</v>
      </c>
      <c r="C51" s="220">
        <f>'محاسبات سالانه'!C43</f>
        <v>0</v>
      </c>
      <c r="D51" s="220">
        <f>IF(A51=0,0,SUM($C$10:C51))</f>
        <v>0</v>
      </c>
      <c r="E51" s="220">
        <f>'محاسبات سالانه'!F43</f>
        <v>0</v>
      </c>
      <c r="F51" s="220">
        <f>'محاسبات سالانه'!H43</f>
        <v>0</v>
      </c>
      <c r="G51" s="220">
        <f>'محاسبات سالانه'!J43</f>
        <v>0</v>
      </c>
      <c r="H51" s="220">
        <f>'محاسبات سالانه'!L43</f>
        <v>0</v>
      </c>
      <c r="I51" s="220">
        <f>'محاسبات سالانه'!Q43</f>
        <v>0</v>
      </c>
      <c r="J51" s="220">
        <f>'محاسبات سالانه'!S43</f>
        <v>0</v>
      </c>
      <c r="K51" s="233">
        <f>'محاسبات سالانه'!AY43</f>
        <v>0</v>
      </c>
    </row>
    <row r="52" spans="1:11" ht="22.5" customHeight="1" x14ac:dyDescent="0.25">
      <c r="A52" s="232">
        <f>'محاسبات سالانه'!A44</f>
        <v>0</v>
      </c>
      <c r="B52" s="220">
        <f>'محاسبات سالانه'!B44</f>
        <v>0</v>
      </c>
      <c r="C52" s="220">
        <f>'محاسبات سالانه'!C44</f>
        <v>0</v>
      </c>
      <c r="D52" s="220">
        <f>IF(A52=0,0,SUM($C$10:C52))</f>
        <v>0</v>
      </c>
      <c r="E52" s="220">
        <f>'محاسبات سالانه'!F44</f>
        <v>0</v>
      </c>
      <c r="F52" s="220">
        <f>'محاسبات سالانه'!H44</f>
        <v>0</v>
      </c>
      <c r="G52" s="220">
        <f>'محاسبات سالانه'!J44</f>
        <v>0</v>
      </c>
      <c r="H52" s="220">
        <f>'محاسبات سالانه'!L44</f>
        <v>0</v>
      </c>
      <c r="I52" s="220">
        <f>'محاسبات سالانه'!Q44</f>
        <v>0</v>
      </c>
      <c r="J52" s="220">
        <f>'محاسبات سالانه'!S44</f>
        <v>0</v>
      </c>
      <c r="K52" s="233">
        <f>'محاسبات سالانه'!AY44</f>
        <v>0</v>
      </c>
    </row>
    <row r="53" spans="1:11" ht="22.5" customHeight="1" x14ac:dyDescent="0.25">
      <c r="A53" s="232">
        <f>'محاسبات سالانه'!A45</f>
        <v>0</v>
      </c>
      <c r="B53" s="220">
        <f>'محاسبات سالانه'!B45</f>
        <v>0</v>
      </c>
      <c r="C53" s="220">
        <f>'محاسبات سالانه'!C45</f>
        <v>0</v>
      </c>
      <c r="D53" s="220">
        <f>IF(A53=0,0,SUM($C$10:C53))</f>
        <v>0</v>
      </c>
      <c r="E53" s="220">
        <f>'محاسبات سالانه'!F45</f>
        <v>0</v>
      </c>
      <c r="F53" s="220">
        <f>'محاسبات سالانه'!H45</f>
        <v>0</v>
      </c>
      <c r="G53" s="220">
        <f>'محاسبات سالانه'!J45</f>
        <v>0</v>
      </c>
      <c r="H53" s="220">
        <f>'محاسبات سالانه'!L45</f>
        <v>0</v>
      </c>
      <c r="I53" s="220">
        <f>'محاسبات سالانه'!Q45</f>
        <v>0</v>
      </c>
      <c r="J53" s="220">
        <f>'محاسبات سالانه'!S45</f>
        <v>0</v>
      </c>
      <c r="K53" s="233">
        <f>'محاسبات سالانه'!AY45</f>
        <v>0</v>
      </c>
    </row>
    <row r="54" spans="1:11" ht="22.5" customHeight="1" x14ac:dyDescent="0.25">
      <c r="A54" s="232">
        <f>'محاسبات سالانه'!A46</f>
        <v>0</v>
      </c>
      <c r="B54" s="220">
        <f>'محاسبات سالانه'!B46</f>
        <v>0</v>
      </c>
      <c r="C54" s="220">
        <f>'محاسبات سالانه'!C46</f>
        <v>0</v>
      </c>
      <c r="D54" s="220">
        <f>IF(A54=0,0,SUM($C$10:C54))</f>
        <v>0</v>
      </c>
      <c r="E54" s="220">
        <f>'محاسبات سالانه'!F46</f>
        <v>0</v>
      </c>
      <c r="F54" s="220">
        <f>'محاسبات سالانه'!H46</f>
        <v>0</v>
      </c>
      <c r="G54" s="220">
        <f>'محاسبات سالانه'!J46</f>
        <v>0</v>
      </c>
      <c r="H54" s="220">
        <f>'محاسبات سالانه'!L46</f>
        <v>0</v>
      </c>
      <c r="I54" s="220">
        <f>'محاسبات سالانه'!Q46</f>
        <v>0</v>
      </c>
      <c r="J54" s="220">
        <f>'محاسبات سالانه'!S46</f>
        <v>0</v>
      </c>
      <c r="K54" s="233">
        <f>'محاسبات سالانه'!AY46</f>
        <v>0</v>
      </c>
    </row>
    <row r="55" spans="1:11" ht="22.5" customHeight="1" x14ac:dyDescent="0.25">
      <c r="A55" s="232">
        <f>'محاسبات سالانه'!A47</f>
        <v>0</v>
      </c>
      <c r="B55" s="220">
        <f>'محاسبات سالانه'!B47</f>
        <v>0</v>
      </c>
      <c r="C55" s="220">
        <f>'محاسبات سالانه'!C47</f>
        <v>0</v>
      </c>
      <c r="D55" s="220">
        <f>IF(A55=0,0,SUM($C$10:C55))</f>
        <v>0</v>
      </c>
      <c r="E55" s="220">
        <f>'محاسبات سالانه'!F47</f>
        <v>0</v>
      </c>
      <c r="F55" s="220">
        <f>'محاسبات سالانه'!H47</f>
        <v>0</v>
      </c>
      <c r="G55" s="220">
        <f>'محاسبات سالانه'!J47</f>
        <v>0</v>
      </c>
      <c r="H55" s="220">
        <f>'محاسبات سالانه'!L47</f>
        <v>0</v>
      </c>
      <c r="I55" s="220">
        <f>'محاسبات سالانه'!Q47</f>
        <v>0</v>
      </c>
      <c r="J55" s="220">
        <f>'محاسبات سالانه'!S47</f>
        <v>0</v>
      </c>
      <c r="K55" s="233">
        <f>'محاسبات سالانه'!AY47</f>
        <v>0</v>
      </c>
    </row>
    <row r="56" spans="1:11" ht="22.5" customHeight="1" x14ac:dyDescent="0.25">
      <c r="A56" s="232">
        <f>'محاسبات سالانه'!A48</f>
        <v>0</v>
      </c>
      <c r="B56" s="220">
        <f>'محاسبات سالانه'!B48</f>
        <v>0</v>
      </c>
      <c r="C56" s="220">
        <f>'محاسبات سالانه'!C48</f>
        <v>0</v>
      </c>
      <c r="D56" s="220">
        <f>IF(A56=0,0,SUM($C$10:C56))</f>
        <v>0</v>
      </c>
      <c r="E56" s="220">
        <f>'محاسبات سالانه'!F48</f>
        <v>0</v>
      </c>
      <c r="F56" s="220">
        <f>'محاسبات سالانه'!H48</f>
        <v>0</v>
      </c>
      <c r="G56" s="220">
        <f>'محاسبات سالانه'!J48</f>
        <v>0</v>
      </c>
      <c r="H56" s="220">
        <f>'محاسبات سالانه'!L48</f>
        <v>0</v>
      </c>
      <c r="I56" s="220">
        <f>'محاسبات سالانه'!Q48</f>
        <v>0</v>
      </c>
      <c r="J56" s="220">
        <f>'محاسبات سالانه'!S48</f>
        <v>0</v>
      </c>
      <c r="K56" s="233">
        <f>'محاسبات سالانه'!AY48</f>
        <v>0</v>
      </c>
    </row>
    <row r="57" spans="1:11" ht="22.5" customHeight="1" x14ac:dyDescent="0.25">
      <c r="A57" s="232">
        <f>'محاسبات سالانه'!A49</f>
        <v>0</v>
      </c>
      <c r="B57" s="220">
        <f>'محاسبات سالانه'!B49</f>
        <v>0</v>
      </c>
      <c r="C57" s="220">
        <f>'محاسبات سالانه'!C49</f>
        <v>0</v>
      </c>
      <c r="D57" s="220">
        <f>IF(A57=0,0,SUM($C$10:C57))</f>
        <v>0</v>
      </c>
      <c r="E57" s="220">
        <f>'محاسبات سالانه'!F49</f>
        <v>0</v>
      </c>
      <c r="F57" s="220">
        <f>'محاسبات سالانه'!H49</f>
        <v>0</v>
      </c>
      <c r="G57" s="220">
        <f>'محاسبات سالانه'!J49</f>
        <v>0</v>
      </c>
      <c r="H57" s="220">
        <f>'محاسبات سالانه'!L49</f>
        <v>0</v>
      </c>
      <c r="I57" s="220">
        <f>'محاسبات سالانه'!Q49</f>
        <v>0</v>
      </c>
      <c r="J57" s="220">
        <f>'محاسبات سالانه'!S49</f>
        <v>0</v>
      </c>
      <c r="K57" s="233">
        <f>'محاسبات سالانه'!AY49</f>
        <v>0</v>
      </c>
    </row>
    <row r="58" spans="1:11" ht="22.5" customHeight="1" x14ac:dyDescent="0.25">
      <c r="A58" s="232">
        <f>'محاسبات سالانه'!A50</f>
        <v>0</v>
      </c>
      <c r="B58" s="220">
        <f>'محاسبات سالانه'!B50</f>
        <v>0</v>
      </c>
      <c r="C58" s="220">
        <f>'محاسبات سالانه'!C50</f>
        <v>0</v>
      </c>
      <c r="D58" s="220">
        <f>IF(A58=0,0,SUM($C$10:C58))</f>
        <v>0</v>
      </c>
      <c r="E58" s="220">
        <f>'محاسبات سالانه'!F50</f>
        <v>0</v>
      </c>
      <c r="F58" s="220">
        <f>'محاسبات سالانه'!H50</f>
        <v>0</v>
      </c>
      <c r="G58" s="220">
        <f>'محاسبات سالانه'!J50</f>
        <v>0</v>
      </c>
      <c r="H58" s="220">
        <f>'محاسبات سالانه'!L50</f>
        <v>0</v>
      </c>
      <c r="I58" s="220">
        <f>'محاسبات سالانه'!Q50</f>
        <v>0</v>
      </c>
      <c r="J58" s="220">
        <f>'محاسبات سالانه'!S50</f>
        <v>0</v>
      </c>
      <c r="K58" s="233">
        <f>'محاسبات سالانه'!AY50</f>
        <v>0</v>
      </c>
    </row>
    <row r="59" spans="1:11" ht="22.5" customHeight="1" x14ac:dyDescent="0.25">
      <c r="A59" s="232">
        <f>'محاسبات سالانه'!A51</f>
        <v>0</v>
      </c>
      <c r="B59" s="220">
        <f>'محاسبات سالانه'!B51</f>
        <v>0</v>
      </c>
      <c r="C59" s="220">
        <f>'محاسبات سالانه'!C51</f>
        <v>0</v>
      </c>
      <c r="D59" s="220">
        <f>IF(A59=0,0,SUM($C$10:C59))</f>
        <v>0</v>
      </c>
      <c r="E59" s="220">
        <f>'محاسبات سالانه'!F51</f>
        <v>0</v>
      </c>
      <c r="F59" s="220">
        <f>'محاسبات سالانه'!H51</f>
        <v>0</v>
      </c>
      <c r="G59" s="220">
        <f>'محاسبات سالانه'!J51</f>
        <v>0</v>
      </c>
      <c r="H59" s="220">
        <f>'محاسبات سالانه'!L51</f>
        <v>0</v>
      </c>
      <c r="I59" s="220">
        <f>'محاسبات سالانه'!Q51</f>
        <v>0</v>
      </c>
      <c r="J59" s="220">
        <f>'محاسبات سالانه'!S51</f>
        <v>0</v>
      </c>
      <c r="K59" s="233">
        <f>'محاسبات سالانه'!AY51</f>
        <v>0</v>
      </c>
    </row>
    <row r="60" spans="1:11" ht="22.5" customHeight="1" x14ac:dyDescent="0.25">
      <c r="A60" s="232">
        <f>'محاسبات سالانه'!A52</f>
        <v>0</v>
      </c>
      <c r="B60" s="220">
        <f>'محاسبات سالانه'!B52</f>
        <v>0</v>
      </c>
      <c r="C60" s="220">
        <f>'محاسبات سالانه'!C52</f>
        <v>0</v>
      </c>
      <c r="D60" s="220">
        <f>IF(A60=0,0,SUM($C$10:C60))</f>
        <v>0</v>
      </c>
      <c r="E60" s="220">
        <f>'محاسبات سالانه'!F52</f>
        <v>0</v>
      </c>
      <c r="F60" s="220">
        <f>'محاسبات سالانه'!H52</f>
        <v>0</v>
      </c>
      <c r="G60" s="220">
        <f>'محاسبات سالانه'!J52</f>
        <v>0</v>
      </c>
      <c r="H60" s="220">
        <f>'محاسبات سالانه'!L52</f>
        <v>0</v>
      </c>
      <c r="I60" s="220">
        <f>'محاسبات سالانه'!Q52</f>
        <v>0</v>
      </c>
      <c r="J60" s="220">
        <f>'محاسبات سالانه'!S52</f>
        <v>0</v>
      </c>
      <c r="K60" s="233">
        <f>'محاسبات سالانه'!AY52</f>
        <v>0</v>
      </c>
    </row>
    <row r="61" spans="1:11" ht="22.5" customHeight="1" x14ac:dyDescent="0.25">
      <c r="A61" s="232">
        <f>'محاسبات سالانه'!A53</f>
        <v>0</v>
      </c>
      <c r="B61" s="220">
        <f>'محاسبات سالانه'!B53</f>
        <v>0</v>
      </c>
      <c r="C61" s="220">
        <f>'محاسبات سالانه'!C53</f>
        <v>0</v>
      </c>
      <c r="D61" s="220">
        <f>IF(A61=0,0,SUM($C$10:C61))</f>
        <v>0</v>
      </c>
      <c r="E61" s="220">
        <f>'محاسبات سالانه'!F53</f>
        <v>0</v>
      </c>
      <c r="F61" s="220">
        <f>'محاسبات سالانه'!H53</f>
        <v>0</v>
      </c>
      <c r="G61" s="220">
        <f>'محاسبات سالانه'!J53</f>
        <v>0</v>
      </c>
      <c r="H61" s="220">
        <f>'محاسبات سالانه'!L53</f>
        <v>0</v>
      </c>
      <c r="I61" s="220">
        <f>'محاسبات سالانه'!Q53</f>
        <v>0</v>
      </c>
      <c r="J61" s="220">
        <f>'محاسبات سالانه'!S53</f>
        <v>0</v>
      </c>
      <c r="K61" s="233">
        <f>'محاسبات سالانه'!AY53</f>
        <v>0</v>
      </c>
    </row>
    <row r="62" spans="1:11" ht="22.5" customHeight="1" x14ac:dyDescent="0.25">
      <c r="A62" s="232">
        <f>'محاسبات سالانه'!A54</f>
        <v>0</v>
      </c>
      <c r="B62" s="220">
        <f>'محاسبات سالانه'!B54</f>
        <v>0</v>
      </c>
      <c r="C62" s="220">
        <f>'محاسبات سالانه'!C54</f>
        <v>0</v>
      </c>
      <c r="D62" s="220">
        <f>IF(A62=0,0,SUM($C$10:C62))</f>
        <v>0</v>
      </c>
      <c r="E62" s="220">
        <f>'محاسبات سالانه'!F54</f>
        <v>0</v>
      </c>
      <c r="F62" s="220">
        <f>'محاسبات سالانه'!H54</f>
        <v>0</v>
      </c>
      <c r="G62" s="220">
        <f>'محاسبات سالانه'!J54</f>
        <v>0</v>
      </c>
      <c r="H62" s="220">
        <f>'محاسبات سالانه'!L54</f>
        <v>0</v>
      </c>
      <c r="I62" s="220">
        <f>'محاسبات سالانه'!Q54</f>
        <v>0</v>
      </c>
      <c r="J62" s="220">
        <f>'محاسبات سالانه'!S54</f>
        <v>0</v>
      </c>
      <c r="K62" s="233">
        <f>'محاسبات سالانه'!AY54</f>
        <v>0</v>
      </c>
    </row>
    <row r="63" spans="1:11" ht="22.5" customHeight="1" x14ac:dyDescent="0.25">
      <c r="A63" s="232">
        <f>'محاسبات سالانه'!A55</f>
        <v>0</v>
      </c>
      <c r="B63" s="220">
        <f>'محاسبات سالانه'!B55</f>
        <v>0</v>
      </c>
      <c r="C63" s="220">
        <f>'محاسبات سالانه'!C55</f>
        <v>0</v>
      </c>
      <c r="D63" s="220">
        <f>IF(A63=0,0,SUM($C$10:C63))</f>
        <v>0</v>
      </c>
      <c r="E63" s="220">
        <f>'محاسبات سالانه'!F55</f>
        <v>0</v>
      </c>
      <c r="F63" s="220">
        <f>'محاسبات سالانه'!H55</f>
        <v>0</v>
      </c>
      <c r="G63" s="220">
        <f>'محاسبات سالانه'!J55</f>
        <v>0</v>
      </c>
      <c r="H63" s="220">
        <f>'محاسبات سالانه'!L55</f>
        <v>0</v>
      </c>
      <c r="I63" s="220">
        <f>'محاسبات سالانه'!Q55</f>
        <v>0</v>
      </c>
      <c r="J63" s="220">
        <f>'محاسبات سالانه'!S55</f>
        <v>0</v>
      </c>
      <c r="K63" s="233">
        <f>'محاسبات سالانه'!AY55</f>
        <v>0</v>
      </c>
    </row>
    <row r="64" spans="1:11" ht="22.5" customHeight="1" x14ac:dyDescent="0.25">
      <c r="A64" s="232">
        <f>'محاسبات سالانه'!A56</f>
        <v>0</v>
      </c>
      <c r="B64" s="220">
        <f>'محاسبات سالانه'!B56</f>
        <v>0</v>
      </c>
      <c r="C64" s="220">
        <f>'محاسبات سالانه'!C56</f>
        <v>0</v>
      </c>
      <c r="D64" s="220">
        <f>IF(A64=0,0,SUM($C$10:C64))</f>
        <v>0</v>
      </c>
      <c r="E64" s="220">
        <f>'محاسبات سالانه'!F56</f>
        <v>0</v>
      </c>
      <c r="F64" s="220">
        <f>'محاسبات سالانه'!H56</f>
        <v>0</v>
      </c>
      <c r="G64" s="220">
        <f>'محاسبات سالانه'!J56</f>
        <v>0</v>
      </c>
      <c r="H64" s="220">
        <f>'محاسبات سالانه'!L56</f>
        <v>0</v>
      </c>
      <c r="I64" s="220">
        <f>'محاسبات سالانه'!Q56</f>
        <v>0</v>
      </c>
      <c r="J64" s="220">
        <f>'محاسبات سالانه'!S56</f>
        <v>0</v>
      </c>
      <c r="K64" s="233">
        <f>'محاسبات سالانه'!AY56</f>
        <v>0</v>
      </c>
    </row>
    <row r="65" spans="1:11" ht="22.5" customHeight="1" x14ac:dyDescent="0.25">
      <c r="A65" s="232">
        <f>'محاسبات سالانه'!A57</f>
        <v>0</v>
      </c>
      <c r="B65" s="220">
        <f>'محاسبات سالانه'!B57</f>
        <v>0</v>
      </c>
      <c r="C65" s="220">
        <f>'محاسبات سالانه'!C57</f>
        <v>0</v>
      </c>
      <c r="D65" s="220">
        <f>IF(A65=0,0,SUM($C$10:C65))</f>
        <v>0</v>
      </c>
      <c r="E65" s="220">
        <f>'محاسبات سالانه'!F57</f>
        <v>0</v>
      </c>
      <c r="F65" s="220">
        <f>'محاسبات سالانه'!H57</f>
        <v>0</v>
      </c>
      <c r="G65" s="220">
        <f>'محاسبات سالانه'!J57</f>
        <v>0</v>
      </c>
      <c r="H65" s="220">
        <f>'محاسبات سالانه'!L57</f>
        <v>0</v>
      </c>
      <c r="I65" s="220">
        <f>'محاسبات سالانه'!Q57</f>
        <v>0</v>
      </c>
      <c r="J65" s="220">
        <f>'محاسبات سالانه'!S57</f>
        <v>0</v>
      </c>
      <c r="K65" s="233">
        <f>'محاسبات سالانه'!AY57</f>
        <v>0</v>
      </c>
    </row>
    <row r="66" spans="1:11" ht="22.5" customHeight="1" x14ac:dyDescent="0.25">
      <c r="A66" s="232">
        <f>'محاسبات سالانه'!A58</f>
        <v>0</v>
      </c>
      <c r="B66" s="220">
        <f>'محاسبات سالانه'!B58</f>
        <v>0</v>
      </c>
      <c r="C66" s="220">
        <f>'محاسبات سالانه'!C58</f>
        <v>0</v>
      </c>
      <c r="D66" s="220">
        <f>IF(A66=0,0,SUM($C$10:C66))</f>
        <v>0</v>
      </c>
      <c r="E66" s="220">
        <f>'محاسبات سالانه'!F58</f>
        <v>0</v>
      </c>
      <c r="F66" s="220">
        <f>'محاسبات سالانه'!H58</f>
        <v>0</v>
      </c>
      <c r="G66" s="220">
        <f>'محاسبات سالانه'!J58</f>
        <v>0</v>
      </c>
      <c r="H66" s="220">
        <f>'محاسبات سالانه'!L58</f>
        <v>0</v>
      </c>
      <c r="I66" s="220">
        <f>'محاسبات سالانه'!Q58</f>
        <v>0</v>
      </c>
      <c r="J66" s="220">
        <f>'محاسبات سالانه'!S58</f>
        <v>0</v>
      </c>
      <c r="K66" s="233">
        <f>'محاسبات سالانه'!AY58</f>
        <v>0</v>
      </c>
    </row>
    <row r="67" spans="1:11" ht="22.5" customHeight="1" x14ac:dyDescent="0.25">
      <c r="A67" s="232">
        <f>'محاسبات سالانه'!A59</f>
        <v>0</v>
      </c>
      <c r="B67" s="220">
        <f>'محاسبات سالانه'!B59</f>
        <v>0</v>
      </c>
      <c r="C67" s="220">
        <f>'محاسبات سالانه'!C59</f>
        <v>0</v>
      </c>
      <c r="D67" s="220">
        <f>IF(A67=0,0,SUM($C$10:C67))</f>
        <v>0</v>
      </c>
      <c r="E67" s="220">
        <f>'محاسبات سالانه'!F59</f>
        <v>0</v>
      </c>
      <c r="F67" s="220">
        <f>'محاسبات سالانه'!H59</f>
        <v>0</v>
      </c>
      <c r="G67" s="220">
        <f>'محاسبات سالانه'!J59</f>
        <v>0</v>
      </c>
      <c r="H67" s="220">
        <f>'محاسبات سالانه'!L59</f>
        <v>0</v>
      </c>
      <c r="I67" s="220">
        <f>'محاسبات سالانه'!Q59</f>
        <v>0</v>
      </c>
      <c r="J67" s="220">
        <f>'محاسبات سالانه'!S59</f>
        <v>0</v>
      </c>
      <c r="K67" s="233">
        <f>'محاسبات سالانه'!AY59</f>
        <v>0</v>
      </c>
    </row>
    <row r="68" spans="1:11" ht="22.5" customHeight="1" x14ac:dyDescent="0.25">
      <c r="A68" s="232">
        <f>'محاسبات سالانه'!A60</f>
        <v>0</v>
      </c>
      <c r="B68" s="220">
        <f>'محاسبات سالانه'!B60</f>
        <v>0</v>
      </c>
      <c r="C68" s="220">
        <f>'محاسبات سالانه'!C60</f>
        <v>0</v>
      </c>
      <c r="D68" s="220">
        <f>IF(A68=0,0,SUM($C$10:C68))</f>
        <v>0</v>
      </c>
      <c r="E68" s="220">
        <f>'محاسبات سالانه'!F60</f>
        <v>0</v>
      </c>
      <c r="F68" s="220">
        <f>'محاسبات سالانه'!H60</f>
        <v>0</v>
      </c>
      <c r="G68" s="220">
        <f>'محاسبات سالانه'!J60</f>
        <v>0</v>
      </c>
      <c r="H68" s="220">
        <f>'محاسبات سالانه'!L60</f>
        <v>0</v>
      </c>
      <c r="I68" s="220">
        <f>'محاسبات سالانه'!Q60</f>
        <v>0</v>
      </c>
      <c r="J68" s="220">
        <f>'محاسبات سالانه'!S60</f>
        <v>0</v>
      </c>
      <c r="K68" s="233">
        <f>'محاسبات سالانه'!AY60</f>
        <v>0</v>
      </c>
    </row>
    <row r="69" spans="1:11" ht="22.5" customHeight="1" x14ac:dyDescent="0.25">
      <c r="A69" s="232">
        <f>'محاسبات سالانه'!A61</f>
        <v>0</v>
      </c>
      <c r="B69" s="220">
        <f>'محاسبات سالانه'!B61</f>
        <v>0</v>
      </c>
      <c r="C69" s="220">
        <f>'محاسبات سالانه'!C61</f>
        <v>0</v>
      </c>
      <c r="D69" s="220">
        <f>IF(A69=0,0,SUM($C$10:C69))</f>
        <v>0</v>
      </c>
      <c r="E69" s="220">
        <f>'محاسبات سالانه'!F61</f>
        <v>0</v>
      </c>
      <c r="F69" s="220">
        <f>'محاسبات سالانه'!H61</f>
        <v>0</v>
      </c>
      <c r="G69" s="220">
        <f>'محاسبات سالانه'!J61</f>
        <v>0</v>
      </c>
      <c r="H69" s="220">
        <f>'محاسبات سالانه'!L61</f>
        <v>0</v>
      </c>
      <c r="I69" s="220">
        <f>'محاسبات سالانه'!Q61</f>
        <v>0</v>
      </c>
      <c r="J69" s="220">
        <f>'محاسبات سالانه'!S61</f>
        <v>0</v>
      </c>
      <c r="K69" s="233">
        <f>'محاسبات سالانه'!AY61</f>
        <v>0</v>
      </c>
    </row>
    <row r="70" spans="1:11" ht="22.5" customHeight="1" x14ac:dyDescent="0.25">
      <c r="A70" s="232">
        <f>'محاسبات سالانه'!A62</f>
        <v>0</v>
      </c>
      <c r="B70" s="220">
        <f>'محاسبات سالانه'!B62</f>
        <v>0</v>
      </c>
      <c r="C70" s="220">
        <f>'محاسبات سالانه'!C62</f>
        <v>0</v>
      </c>
      <c r="D70" s="220">
        <f>IF(A70=0,0,SUM($C$10:C70))</f>
        <v>0</v>
      </c>
      <c r="E70" s="220">
        <f>'محاسبات سالانه'!F62</f>
        <v>0</v>
      </c>
      <c r="F70" s="220">
        <f>'محاسبات سالانه'!H62</f>
        <v>0</v>
      </c>
      <c r="G70" s="220">
        <f>'محاسبات سالانه'!J62</f>
        <v>0</v>
      </c>
      <c r="H70" s="220">
        <f>'محاسبات سالانه'!L62</f>
        <v>0</v>
      </c>
      <c r="I70" s="220">
        <f>'محاسبات سالانه'!Q62</f>
        <v>0</v>
      </c>
      <c r="J70" s="220">
        <f>'محاسبات سالانه'!S62</f>
        <v>0</v>
      </c>
      <c r="K70" s="233">
        <f>'محاسبات سالانه'!AY62</f>
        <v>0</v>
      </c>
    </row>
    <row r="71" spans="1:11" ht="22.5" customHeight="1" x14ac:dyDescent="0.25">
      <c r="A71" s="232">
        <f>'محاسبات سالانه'!A63</f>
        <v>0</v>
      </c>
      <c r="B71" s="220">
        <f>'محاسبات سالانه'!B63</f>
        <v>0</v>
      </c>
      <c r="C71" s="220">
        <f>'محاسبات سالانه'!C63</f>
        <v>0</v>
      </c>
      <c r="D71" s="220">
        <f>IF(A71=0,0,SUM($C$10:C71))</f>
        <v>0</v>
      </c>
      <c r="E71" s="220">
        <f>'محاسبات سالانه'!F63</f>
        <v>0</v>
      </c>
      <c r="F71" s="220">
        <f>'محاسبات سالانه'!H63</f>
        <v>0</v>
      </c>
      <c r="G71" s="220">
        <f>'محاسبات سالانه'!J63</f>
        <v>0</v>
      </c>
      <c r="H71" s="220">
        <f>'محاسبات سالانه'!L63</f>
        <v>0</v>
      </c>
      <c r="I71" s="220">
        <f>'محاسبات سالانه'!Q63</f>
        <v>0</v>
      </c>
      <c r="J71" s="220">
        <f>'محاسبات سالانه'!S63</f>
        <v>0</v>
      </c>
      <c r="K71" s="233">
        <f>'محاسبات سالانه'!AY63</f>
        <v>0</v>
      </c>
    </row>
    <row r="72" spans="1:11" ht="22.5" customHeight="1" x14ac:dyDescent="0.25">
      <c r="A72" s="232">
        <f>'محاسبات سالانه'!A64</f>
        <v>0</v>
      </c>
      <c r="B72" s="220">
        <f>'محاسبات سالانه'!B64</f>
        <v>0</v>
      </c>
      <c r="C72" s="220">
        <f>'محاسبات سالانه'!C64</f>
        <v>0</v>
      </c>
      <c r="D72" s="220">
        <f>IF(A72=0,0,SUM($C$10:C72))</f>
        <v>0</v>
      </c>
      <c r="E72" s="220">
        <f>'محاسبات سالانه'!F64</f>
        <v>0</v>
      </c>
      <c r="F72" s="220">
        <f>'محاسبات سالانه'!H64</f>
        <v>0</v>
      </c>
      <c r="G72" s="220">
        <f>'محاسبات سالانه'!J64</f>
        <v>0</v>
      </c>
      <c r="H72" s="220">
        <f>'محاسبات سالانه'!L64</f>
        <v>0</v>
      </c>
      <c r="I72" s="220">
        <f>'محاسبات سالانه'!Q64</f>
        <v>0</v>
      </c>
      <c r="J72" s="220">
        <f>'محاسبات سالانه'!S64</f>
        <v>0</v>
      </c>
      <c r="K72" s="233">
        <f>'محاسبات سالانه'!AY64</f>
        <v>0</v>
      </c>
    </row>
    <row r="73" spans="1:11" ht="22.5" customHeight="1" x14ac:dyDescent="0.25">
      <c r="A73" s="232">
        <f>'محاسبات سالانه'!A65</f>
        <v>0</v>
      </c>
      <c r="B73" s="220">
        <f>'محاسبات سالانه'!B65</f>
        <v>0</v>
      </c>
      <c r="C73" s="220">
        <f>'محاسبات سالانه'!C65</f>
        <v>0</v>
      </c>
      <c r="D73" s="220">
        <f>IF(A73=0,0,SUM($C$10:C73))</f>
        <v>0</v>
      </c>
      <c r="E73" s="220">
        <f>'محاسبات سالانه'!F65</f>
        <v>0</v>
      </c>
      <c r="F73" s="220">
        <f>'محاسبات سالانه'!H65</f>
        <v>0</v>
      </c>
      <c r="G73" s="220">
        <f>'محاسبات سالانه'!J65</f>
        <v>0</v>
      </c>
      <c r="H73" s="220">
        <f>'محاسبات سالانه'!L65</f>
        <v>0</v>
      </c>
      <c r="I73" s="220">
        <f>'محاسبات سالانه'!Q65</f>
        <v>0</v>
      </c>
      <c r="J73" s="220">
        <f>'محاسبات سالانه'!S65</f>
        <v>0</v>
      </c>
      <c r="K73" s="233">
        <f>'محاسبات سالانه'!AY65</f>
        <v>0</v>
      </c>
    </row>
    <row r="74" spans="1:11" ht="22.5" customHeight="1" x14ac:dyDescent="0.25">
      <c r="A74" s="232">
        <f>'محاسبات سالانه'!A66</f>
        <v>0</v>
      </c>
      <c r="B74" s="220">
        <f>'محاسبات سالانه'!B66</f>
        <v>0</v>
      </c>
      <c r="C74" s="220">
        <f>'محاسبات سالانه'!C66</f>
        <v>0</v>
      </c>
      <c r="D74" s="220">
        <f>IF(A74=0,0,SUM($C$10:C74))</f>
        <v>0</v>
      </c>
      <c r="E74" s="220">
        <f>'محاسبات سالانه'!F66</f>
        <v>0</v>
      </c>
      <c r="F74" s="220">
        <f>'محاسبات سالانه'!H66</f>
        <v>0</v>
      </c>
      <c r="G74" s="220">
        <f>'محاسبات سالانه'!J66</f>
        <v>0</v>
      </c>
      <c r="H74" s="220">
        <f>'محاسبات سالانه'!L66</f>
        <v>0</v>
      </c>
      <c r="I74" s="220">
        <f>'محاسبات سالانه'!Q66</f>
        <v>0</v>
      </c>
      <c r="J74" s="220">
        <f>'محاسبات سالانه'!S66</f>
        <v>0</v>
      </c>
      <c r="K74" s="233">
        <f>'محاسبات سالانه'!AY66</f>
        <v>0</v>
      </c>
    </row>
    <row r="75" spans="1:11" ht="22.5" customHeight="1" x14ac:dyDescent="0.25">
      <c r="A75" s="232">
        <f>'محاسبات سالانه'!A67</f>
        <v>0</v>
      </c>
      <c r="B75" s="220">
        <f>'محاسبات سالانه'!B67</f>
        <v>0</v>
      </c>
      <c r="C75" s="220">
        <f>'محاسبات سالانه'!C67</f>
        <v>0</v>
      </c>
      <c r="D75" s="220">
        <f>IF(A75=0,0,SUM($C$10:C75))</f>
        <v>0</v>
      </c>
      <c r="E75" s="220">
        <f>'محاسبات سالانه'!F67</f>
        <v>0</v>
      </c>
      <c r="F75" s="220">
        <f>'محاسبات سالانه'!H67</f>
        <v>0</v>
      </c>
      <c r="G75" s="220">
        <f>'محاسبات سالانه'!J67</f>
        <v>0</v>
      </c>
      <c r="H75" s="220">
        <f>'محاسبات سالانه'!L67</f>
        <v>0</v>
      </c>
      <c r="I75" s="220">
        <f>'محاسبات سالانه'!Q67</f>
        <v>0</v>
      </c>
      <c r="J75" s="220">
        <f>'محاسبات سالانه'!S67</f>
        <v>0</v>
      </c>
      <c r="K75" s="233">
        <f>'محاسبات سالانه'!AY67</f>
        <v>0</v>
      </c>
    </row>
    <row r="76" spans="1:11" ht="22.5" customHeight="1" x14ac:dyDescent="0.25">
      <c r="A76" s="232">
        <f>'محاسبات سالانه'!A68</f>
        <v>0</v>
      </c>
      <c r="B76" s="220">
        <f>'محاسبات سالانه'!B68</f>
        <v>0</v>
      </c>
      <c r="C76" s="220">
        <f>'محاسبات سالانه'!C68</f>
        <v>0</v>
      </c>
      <c r="D76" s="220">
        <f>IF(A76=0,0,SUM($C$10:C76))</f>
        <v>0</v>
      </c>
      <c r="E76" s="220">
        <f>'محاسبات سالانه'!F68</f>
        <v>0</v>
      </c>
      <c r="F76" s="220">
        <f>'محاسبات سالانه'!H68</f>
        <v>0</v>
      </c>
      <c r="G76" s="220">
        <f>'محاسبات سالانه'!J68</f>
        <v>0</v>
      </c>
      <c r="H76" s="220">
        <f>'محاسبات سالانه'!L68</f>
        <v>0</v>
      </c>
      <c r="I76" s="220">
        <f>'محاسبات سالانه'!Q68</f>
        <v>0</v>
      </c>
      <c r="J76" s="220">
        <f>'محاسبات سالانه'!S68</f>
        <v>0</v>
      </c>
      <c r="K76" s="233">
        <f>'محاسبات سالانه'!AY68</f>
        <v>0</v>
      </c>
    </row>
    <row r="77" spans="1:11" ht="22.5" customHeight="1" x14ac:dyDescent="0.25">
      <c r="A77" s="232">
        <f>'محاسبات سالانه'!A69</f>
        <v>0</v>
      </c>
      <c r="B77" s="220">
        <f>'محاسبات سالانه'!B69</f>
        <v>0</v>
      </c>
      <c r="C77" s="220">
        <f>'محاسبات سالانه'!C69</f>
        <v>0</v>
      </c>
      <c r="D77" s="220">
        <f>IF(A77=0,0,SUM($C$10:C77))</f>
        <v>0</v>
      </c>
      <c r="E77" s="220">
        <f>'محاسبات سالانه'!F69</f>
        <v>0</v>
      </c>
      <c r="F77" s="220">
        <f>'محاسبات سالانه'!H69</f>
        <v>0</v>
      </c>
      <c r="G77" s="220">
        <f>'محاسبات سالانه'!J69</f>
        <v>0</v>
      </c>
      <c r="H77" s="220">
        <f>'محاسبات سالانه'!L69</f>
        <v>0</v>
      </c>
      <c r="I77" s="220">
        <f>'محاسبات سالانه'!Q69</f>
        <v>0</v>
      </c>
      <c r="J77" s="220">
        <f>'محاسبات سالانه'!S69</f>
        <v>0</v>
      </c>
      <c r="K77" s="233">
        <f>'محاسبات سالانه'!AY69</f>
        <v>0</v>
      </c>
    </row>
    <row r="78" spans="1:11" ht="22.5" customHeight="1" x14ac:dyDescent="0.25">
      <c r="A78" s="232">
        <f>'محاسبات سالانه'!A70</f>
        <v>0</v>
      </c>
      <c r="B78" s="220">
        <f>'محاسبات سالانه'!B70</f>
        <v>0</v>
      </c>
      <c r="C78" s="220">
        <f>'محاسبات سالانه'!C70</f>
        <v>0</v>
      </c>
      <c r="D78" s="220">
        <f>IF(A78=0,0,SUM($C$10:C78))</f>
        <v>0</v>
      </c>
      <c r="E78" s="220">
        <f>'محاسبات سالانه'!F70</f>
        <v>0</v>
      </c>
      <c r="F78" s="220">
        <f>'محاسبات سالانه'!H70</f>
        <v>0</v>
      </c>
      <c r="G78" s="220">
        <f>'محاسبات سالانه'!J70</f>
        <v>0</v>
      </c>
      <c r="H78" s="220">
        <f>'محاسبات سالانه'!L70</f>
        <v>0</v>
      </c>
      <c r="I78" s="220">
        <f>'محاسبات سالانه'!Q70</f>
        <v>0</v>
      </c>
      <c r="J78" s="220">
        <f>'محاسبات سالانه'!S70</f>
        <v>0</v>
      </c>
      <c r="K78" s="233">
        <f>'محاسبات سالانه'!AY70</f>
        <v>0</v>
      </c>
    </row>
    <row r="79" spans="1:11" ht="22.5" customHeight="1" thickBot="1" x14ac:dyDescent="0.3">
      <c r="A79" s="234">
        <f>'محاسبات سالانه'!A71</f>
        <v>0</v>
      </c>
      <c r="B79" s="235">
        <f>'محاسبات سالانه'!B71</f>
        <v>0</v>
      </c>
      <c r="C79" s="235">
        <f>'محاسبات سالانه'!C71</f>
        <v>0</v>
      </c>
      <c r="D79" s="235">
        <f>IF(A79=0,0,SUM($C$10:C79))</f>
        <v>0</v>
      </c>
      <c r="E79" s="235">
        <f>'محاسبات سالانه'!F71</f>
        <v>0</v>
      </c>
      <c r="F79" s="235">
        <f>'محاسبات سالانه'!H71</f>
        <v>0</v>
      </c>
      <c r="G79" s="235">
        <f>'محاسبات سالانه'!J71</f>
        <v>0</v>
      </c>
      <c r="H79" s="235">
        <f>'محاسبات سالانه'!L71</f>
        <v>0</v>
      </c>
      <c r="I79" s="235">
        <f>'محاسبات سالانه'!Q71</f>
        <v>0</v>
      </c>
      <c r="J79" s="235">
        <f>'محاسبات سالانه'!S71</f>
        <v>0</v>
      </c>
      <c r="K79" s="236">
        <f>'محاسبات سالانه'!AY71</f>
        <v>0</v>
      </c>
    </row>
    <row r="80" spans="1:11" ht="22.5" customHeight="1" x14ac:dyDescent="0.25">
      <c r="A80" s="221"/>
      <c r="B80" s="221"/>
      <c r="C80" s="221"/>
      <c r="D80" s="221"/>
      <c r="E80" s="221"/>
      <c r="F80" s="221"/>
      <c r="G80" s="221"/>
      <c r="H80" s="221"/>
      <c r="I80" s="221"/>
    </row>
    <row r="81" spans="1:9" ht="22.5" customHeight="1" x14ac:dyDescent="0.25">
      <c r="A81" s="221"/>
      <c r="B81" s="221"/>
      <c r="C81" s="221"/>
      <c r="D81" s="221"/>
      <c r="E81" s="221"/>
      <c r="F81" s="221"/>
      <c r="G81" s="221"/>
      <c r="H81" s="221"/>
      <c r="I81" s="221"/>
    </row>
    <row r="82" spans="1:9" ht="22.5" customHeight="1" x14ac:dyDescent="0.25">
      <c r="A82" s="221"/>
      <c r="B82" s="221"/>
      <c r="C82" s="221"/>
      <c r="D82" s="221"/>
      <c r="E82" s="221"/>
      <c r="F82" s="221"/>
      <c r="G82" s="221"/>
      <c r="H82" s="221"/>
      <c r="I82" s="221"/>
    </row>
    <row r="83" spans="1:9" ht="22.5" customHeight="1" x14ac:dyDescent="0.25">
      <c r="A83" s="221"/>
      <c r="B83" s="221"/>
      <c r="C83" s="221"/>
      <c r="D83" s="221"/>
      <c r="E83" s="221"/>
      <c r="F83" s="221"/>
      <c r="G83" s="221"/>
      <c r="H83" s="221"/>
      <c r="I83" s="221"/>
    </row>
    <row r="84" spans="1:9" ht="22.5" customHeight="1" x14ac:dyDescent="0.25">
      <c r="A84" s="221"/>
      <c r="B84" s="221"/>
      <c r="C84" s="221"/>
      <c r="D84" s="221"/>
      <c r="E84" s="221"/>
      <c r="F84" s="221"/>
      <c r="G84" s="221"/>
      <c r="H84" s="221"/>
      <c r="I84" s="221"/>
    </row>
    <row r="85" spans="1:9" ht="22.5" customHeight="1" x14ac:dyDescent="0.25">
      <c r="A85" s="221"/>
      <c r="B85" s="221"/>
      <c r="C85" s="221"/>
      <c r="D85" s="221"/>
      <c r="E85" s="221"/>
      <c r="F85" s="221"/>
      <c r="G85" s="221"/>
      <c r="H85" s="221"/>
      <c r="I85" s="221"/>
    </row>
    <row r="86" spans="1:9" ht="22.5" customHeight="1" x14ac:dyDescent="0.25">
      <c r="A86" s="221"/>
      <c r="B86" s="221"/>
      <c r="C86" s="221"/>
      <c r="D86" s="221"/>
      <c r="E86" s="221"/>
      <c r="F86" s="221"/>
      <c r="G86" s="221"/>
      <c r="H86" s="221"/>
      <c r="I86" s="221"/>
    </row>
    <row r="87" spans="1:9" ht="22.5" customHeight="1" x14ac:dyDescent="0.25">
      <c r="A87" s="221"/>
      <c r="B87" s="221"/>
      <c r="C87" s="221"/>
      <c r="D87" s="221"/>
      <c r="E87" s="221"/>
      <c r="F87" s="221"/>
      <c r="G87" s="221"/>
      <c r="H87" s="221"/>
      <c r="I87" s="221"/>
    </row>
    <row r="88" spans="1:9" ht="22.5" customHeight="1" x14ac:dyDescent="0.25">
      <c r="A88" s="221"/>
      <c r="B88" s="221"/>
      <c r="C88" s="221"/>
      <c r="D88" s="221"/>
      <c r="E88" s="221"/>
      <c r="F88" s="221"/>
      <c r="G88" s="221"/>
      <c r="H88" s="221"/>
      <c r="I88" s="221"/>
    </row>
    <row r="89" spans="1:9" ht="22.5" customHeight="1" x14ac:dyDescent="0.25">
      <c r="A89" s="221"/>
      <c r="B89" s="221"/>
      <c r="C89" s="221"/>
      <c r="D89" s="221"/>
      <c r="E89" s="221"/>
      <c r="F89" s="221"/>
      <c r="G89" s="221"/>
      <c r="H89" s="221"/>
      <c r="I89" s="221"/>
    </row>
    <row r="90" spans="1:9" ht="22.5" customHeight="1" x14ac:dyDescent="0.25">
      <c r="A90" s="221"/>
      <c r="B90" s="221"/>
      <c r="C90" s="221"/>
      <c r="D90" s="221"/>
      <c r="E90" s="221"/>
      <c r="F90" s="221"/>
      <c r="G90" s="221"/>
      <c r="H90" s="221"/>
      <c r="I90" s="221"/>
    </row>
    <row r="91" spans="1:9" ht="22.5" customHeight="1" x14ac:dyDescent="0.25">
      <c r="A91" s="221"/>
      <c r="B91" s="221"/>
      <c r="C91" s="221"/>
      <c r="D91" s="221"/>
      <c r="E91" s="221"/>
      <c r="F91" s="221"/>
      <c r="G91" s="221"/>
      <c r="H91" s="221"/>
      <c r="I91" s="221"/>
    </row>
    <row r="92" spans="1:9" ht="22.5" customHeight="1" x14ac:dyDescent="0.25">
      <c r="A92" s="221"/>
      <c r="B92" s="221"/>
      <c r="C92" s="221"/>
      <c r="D92" s="221"/>
      <c r="E92" s="221"/>
      <c r="F92" s="221"/>
      <c r="G92" s="221"/>
      <c r="H92" s="221"/>
      <c r="I92" s="221"/>
    </row>
    <row r="93" spans="1:9" ht="22.5" customHeight="1" x14ac:dyDescent="0.25">
      <c r="A93" s="221"/>
      <c r="B93" s="221"/>
      <c r="C93" s="221"/>
      <c r="D93" s="221"/>
      <c r="E93" s="221"/>
      <c r="F93" s="221"/>
      <c r="G93" s="221"/>
      <c r="H93" s="221"/>
      <c r="I93" s="221"/>
    </row>
    <row r="94" spans="1:9" ht="22.5" customHeight="1" x14ac:dyDescent="0.25">
      <c r="A94" s="221"/>
      <c r="B94" s="221"/>
      <c r="C94" s="221"/>
      <c r="D94" s="221"/>
      <c r="E94" s="221"/>
      <c r="F94" s="221"/>
      <c r="G94" s="221"/>
      <c r="H94" s="221"/>
      <c r="I94" s="221"/>
    </row>
    <row r="95" spans="1:9" ht="22.5" customHeight="1" x14ac:dyDescent="0.25">
      <c r="A95" s="221"/>
      <c r="B95" s="221"/>
      <c r="C95" s="221"/>
      <c r="D95" s="221"/>
      <c r="E95" s="221"/>
      <c r="F95" s="221"/>
      <c r="G95" s="221"/>
      <c r="H95" s="221"/>
      <c r="I95" s="221"/>
    </row>
    <row r="96" spans="1:9" ht="22.5" customHeight="1" x14ac:dyDescent="0.25">
      <c r="A96" s="221"/>
      <c r="B96" s="221"/>
      <c r="C96" s="221"/>
      <c r="D96" s="221"/>
      <c r="E96" s="221"/>
      <c r="F96" s="221"/>
      <c r="G96" s="221"/>
      <c r="H96" s="221"/>
      <c r="I96" s="221"/>
    </row>
    <row r="97" spans="1:9" ht="22.5" customHeight="1" x14ac:dyDescent="0.25">
      <c r="A97" s="221"/>
      <c r="B97" s="221"/>
      <c r="C97" s="221"/>
      <c r="D97" s="221"/>
      <c r="E97" s="221"/>
      <c r="F97" s="221"/>
      <c r="G97" s="221"/>
      <c r="H97" s="221"/>
      <c r="I97" s="221"/>
    </row>
    <row r="98" spans="1:9" ht="22.5" customHeight="1" x14ac:dyDescent="0.25">
      <c r="A98" s="221"/>
      <c r="B98" s="221"/>
      <c r="C98" s="221"/>
      <c r="D98" s="221"/>
      <c r="E98" s="221"/>
      <c r="F98" s="221"/>
      <c r="G98" s="221"/>
      <c r="H98" s="221"/>
      <c r="I98" s="221"/>
    </row>
    <row r="99" spans="1:9" ht="22.5" customHeight="1" x14ac:dyDescent="0.25">
      <c r="A99" s="221"/>
      <c r="B99" s="221"/>
      <c r="C99" s="221"/>
      <c r="D99" s="221"/>
      <c r="E99" s="221"/>
      <c r="F99" s="221"/>
      <c r="G99" s="221"/>
      <c r="H99" s="221"/>
      <c r="I99" s="221"/>
    </row>
    <row r="100" spans="1:9" ht="22.5" customHeight="1" x14ac:dyDescent="0.25">
      <c r="A100" s="221"/>
      <c r="B100" s="221"/>
      <c r="C100" s="221"/>
      <c r="D100" s="221"/>
      <c r="E100" s="221"/>
      <c r="F100" s="221"/>
      <c r="G100" s="221"/>
      <c r="H100" s="221"/>
      <c r="I100" s="221"/>
    </row>
    <row r="101" spans="1:9" ht="22.5" customHeight="1" x14ac:dyDescent="0.25">
      <c r="A101" s="221"/>
      <c r="B101" s="221"/>
      <c r="C101" s="221"/>
      <c r="D101" s="221"/>
      <c r="E101" s="221"/>
      <c r="F101" s="221"/>
      <c r="G101" s="221"/>
      <c r="H101" s="221"/>
      <c r="I101" s="221"/>
    </row>
    <row r="102" spans="1:9" ht="22.5" customHeight="1" x14ac:dyDescent="0.25">
      <c r="A102" s="221"/>
      <c r="B102" s="221"/>
      <c r="C102" s="221"/>
      <c r="D102" s="221"/>
      <c r="E102" s="221"/>
      <c r="F102" s="221"/>
      <c r="G102" s="221"/>
      <c r="H102" s="221"/>
      <c r="I102" s="221"/>
    </row>
    <row r="103" spans="1:9" ht="22.5" customHeight="1" x14ac:dyDescent="0.25">
      <c r="A103" s="221"/>
      <c r="B103" s="221"/>
      <c r="C103" s="221"/>
      <c r="D103" s="221"/>
      <c r="E103" s="221"/>
      <c r="F103" s="221"/>
      <c r="G103" s="221"/>
      <c r="H103" s="221"/>
      <c r="I103" s="221"/>
    </row>
    <row r="104" spans="1:9" ht="22.5" customHeight="1" x14ac:dyDescent="0.25">
      <c r="A104" s="221"/>
      <c r="B104" s="221"/>
      <c r="C104" s="221"/>
      <c r="D104" s="221"/>
      <c r="E104" s="221"/>
      <c r="F104" s="221"/>
      <c r="G104" s="221"/>
      <c r="H104" s="221"/>
      <c r="I104" s="221"/>
    </row>
    <row r="105" spans="1:9" ht="22.5" customHeight="1" x14ac:dyDescent="0.25">
      <c r="A105" s="221"/>
      <c r="B105" s="221"/>
      <c r="C105" s="221"/>
      <c r="D105" s="221"/>
      <c r="E105" s="221"/>
      <c r="F105" s="221"/>
      <c r="G105" s="221"/>
      <c r="H105" s="221"/>
      <c r="I105" s="221"/>
    </row>
    <row r="106" spans="1:9" ht="22.5" customHeight="1" x14ac:dyDescent="0.25">
      <c r="A106" s="221"/>
      <c r="B106" s="221"/>
      <c r="C106" s="221"/>
      <c r="D106" s="221"/>
      <c r="E106" s="221"/>
      <c r="F106" s="221"/>
      <c r="G106" s="221"/>
      <c r="H106" s="221"/>
      <c r="I106" s="221"/>
    </row>
    <row r="107" spans="1:9" ht="22.5" customHeight="1" x14ac:dyDescent="0.25">
      <c r="A107" s="221"/>
      <c r="B107" s="221"/>
      <c r="C107" s="221"/>
      <c r="D107" s="221"/>
      <c r="E107" s="221"/>
      <c r="F107" s="221"/>
      <c r="G107" s="221"/>
      <c r="H107" s="221"/>
      <c r="I107" s="221"/>
    </row>
    <row r="108" spans="1:9" ht="22.5" customHeight="1" x14ac:dyDescent="0.25">
      <c r="A108" s="221"/>
      <c r="B108" s="221"/>
      <c r="C108" s="221"/>
      <c r="D108" s="221"/>
      <c r="E108" s="221"/>
      <c r="F108" s="221"/>
      <c r="G108" s="221"/>
      <c r="H108" s="221"/>
      <c r="I108" s="221"/>
    </row>
    <row r="109" spans="1:9" ht="22.5" customHeight="1" x14ac:dyDescent="0.25">
      <c r="A109" s="221"/>
      <c r="B109" s="221"/>
      <c r="C109" s="221"/>
      <c r="D109" s="221"/>
      <c r="E109" s="221"/>
      <c r="F109" s="221"/>
      <c r="G109" s="221"/>
      <c r="H109" s="221"/>
      <c r="I109" s="221"/>
    </row>
    <row r="110" spans="1:9" ht="22.5" customHeight="1" x14ac:dyDescent="0.25">
      <c r="A110" s="221"/>
      <c r="B110" s="221"/>
      <c r="C110" s="221"/>
      <c r="D110" s="221"/>
      <c r="E110" s="221"/>
      <c r="F110" s="221"/>
      <c r="G110" s="221"/>
      <c r="H110" s="221"/>
      <c r="I110" s="221"/>
    </row>
    <row r="111" spans="1:9" ht="22.5" customHeight="1" x14ac:dyDescent="0.25">
      <c r="A111" s="221"/>
      <c r="B111" s="221"/>
      <c r="C111" s="221"/>
      <c r="D111" s="221"/>
      <c r="E111" s="221"/>
      <c r="F111" s="221"/>
      <c r="G111" s="221"/>
      <c r="H111" s="221"/>
      <c r="I111" s="221"/>
    </row>
    <row r="112" spans="1:9" ht="22.5" customHeight="1" x14ac:dyDescent="0.25">
      <c r="A112" s="221"/>
      <c r="B112" s="221"/>
      <c r="C112" s="221"/>
      <c r="D112" s="221"/>
      <c r="E112" s="221"/>
      <c r="F112" s="221"/>
      <c r="G112" s="221"/>
      <c r="H112" s="221"/>
      <c r="I112" s="221"/>
    </row>
    <row r="113" spans="1:9" ht="22.5" customHeight="1" x14ac:dyDescent="0.25">
      <c r="A113" s="221"/>
      <c r="B113" s="221"/>
      <c r="C113" s="221"/>
      <c r="D113" s="221"/>
      <c r="E113" s="221"/>
      <c r="F113" s="221"/>
      <c r="G113" s="221"/>
      <c r="H113" s="221"/>
      <c r="I113" s="221"/>
    </row>
    <row r="114" spans="1:9" ht="22.5" customHeight="1" x14ac:dyDescent="0.25">
      <c r="A114" s="221"/>
      <c r="B114" s="221"/>
      <c r="C114" s="221"/>
      <c r="D114" s="221"/>
      <c r="E114" s="221"/>
      <c r="F114" s="221"/>
      <c r="G114" s="221"/>
      <c r="H114" s="221"/>
      <c r="I114" s="221"/>
    </row>
    <row r="115" spans="1:9" ht="22.5" customHeight="1" x14ac:dyDescent="0.25">
      <c r="A115" s="221"/>
      <c r="B115" s="221"/>
      <c r="C115" s="221"/>
      <c r="D115" s="221"/>
      <c r="E115" s="221"/>
      <c r="F115" s="221"/>
      <c r="G115" s="221"/>
      <c r="H115" s="221"/>
      <c r="I115" s="221"/>
    </row>
    <row r="116" spans="1:9" ht="22.5" customHeight="1" x14ac:dyDescent="0.25">
      <c r="A116" s="221"/>
      <c r="B116" s="221"/>
      <c r="C116" s="221"/>
      <c r="D116" s="221"/>
      <c r="E116" s="221"/>
      <c r="F116" s="221"/>
      <c r="G116" s="221"/>
      <c r="H116" s="221"/>
      <c r="I116" s="221"/>
    </row>
    <row r="117" spans="1:9" ht="22.5" customHeight="1" x14ac:dyDescent="0.25">
      <c r="A117" s="221"/>
      <c r="B117" s="221"/>
      <c r="C117" s="221"/>
      <c r="D117" s="221"/>
      <c r="E117" s="221"/>
      <c r="F117" s="221"/>
      <c r="G117" s="221"/>
      <c r="H117" s="221"/>
      <c r="I117" s="221"/>
    </row>
    <row r="118" spans="1:9" ht="22.5" customHeight="1" x14ac:dyDescent="0.25">
      <c r="A118" s="221"/>
      <c r="B118" s="221"/>
      <c r="C118" s="221"/>
      <c r="D118" s="221"/>
      <c r="E118" s="221"/>
      <c r="F118" s="221"/>
      <c r="G118" s="221"/>
      <c r="H118" s="221"/>
      <c r="I118" s="221"/>
    </row>
    <row r="119" spans="1:9" ht="22.5" customHeight="1" x14ac:dyDescent="0.25">
      <c r="A119" s="221"/>
      <c r="B119" s="221"/>
      <c r="C119" s="221"/>
      <c r="D119" s="221"/>
      <c r="E119" s="221"/>
      <c r="F119" s="221"/>
      <c r="G119" s="221"/>
      <c r="H119" s="221"/>
      <c r="I119" s="221"/>
    </row>
    <row r="120" spans="1:9" ht="22.5" customHeight="1" x14ac:dyDescent="0.25">
      <c r="A120" s="221"/>
      <c r="B120" s="221"/>
      <c r="C120" s="221"/>
      <c r="D120" s="221"/>
      <c r="E120" s="221"/>
      <c r="F120" s="221"/>
      <c r="G120" s="221"/>
      <c r="H120" s="221"/>
      <c r="I120" s="221"/>
    </row>
    <row r="121" spans="1:9" ht="7.5" customHeight="1" x14ac:dyDescent="0.25">
      <c r="A121" s="221"/>
      <c r="B121" s="221"/>
      <c r="C121" s="221"/>
      <c r="D121" s="221"/>
      <c r="E121" s="221"/>
      <c r="F121" s="221"/>
      <c r="G121" s="221"/>
      <c r="H121" s="221"/>
      <c r="I121" s="221"/>
    </row>
    <row r="123" spans="1:9" ht="6.75" customHeight="1" x14ac:dyDescent="0.25"/>
  </sheetData>
  <sheetProtection algorithmName="SHA-512" hashValue="X1L1+tWhH122eMdFi3gIgwTdtGbi0xWxfO6uBFltWAaRKHRgYUkXXeiKPpJfv2WhpplxIMneD1TLtkYzLxKyyg==" saltValue="wv4TW93qraBMnPdXKxNwZA==" spinCount="100000" sheet="1" formatCells="0" formatColumns="0" formatRows="0" insertColumns="0" insertRows="0" insertHyperlinks="0" deleteColumns="0" deleteRows="0" selectLockedCells="1" sort="0" autoFilter="0" pivotTables="0"/>
  <mergeCells count="18">
    <mergeCell ref="A1:K1"/>
    <mergeCell ref="A5:B5"/>
    <mergeCell ref="I2:J2"/>
    <mergeCell ref="C2:D2"/>
    <mergeCell ref="C3:D3"/>
    <mergeCell ref="G2:H2"/>
    <mergeCell ref="G3:H3"/>
    <mergeCell ref="G5:H5"/>
    <mergeCell ref="C4:D4"/>
    <mergeCell ref="C5:D5"/>
    <mergeCell ref="I6:J6"/>
    <mergeCell ref="G6:H6"/>
    <mergeCell ref="G4:H4"/>
    <mergeCell ref="C7:D7"/>
    <mergeCell ref="C8:D8"/>
    <mergeCell ref="G7:H7"/>
    <mergeCell ref="G8:H8"/>
    <mergeCell ref="C6:D6"/>
  </mergeCells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Footer>&amp;L&amp;"B Titr,Bold"محاسب و طراح : حامد حرفت&amp;R&amp;P</oddFooter>
  </headerFooter>
  <ignoredErrors>
    <ignoredError sqref="A2:B8 F2:F8 I2:J8 A10:K79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FECFB"/>
  </sheetPr>
  <dimension ref="A1:E71"/>
  <sheetViews>
    <sheetView topLeftCell="A10" workbookViewId="0">
      <selection activeCell="E10" sqref="C10:E10"/>
    </sheetView>
  </sheetViews>
  <sheetFormatPr defaultColWidth="18.875" defaultRowHeight="14.25" x14ac:dyDescent="0.2"/>
  <cols>
    <col min="1" max="1" width="4.625" style="73" bestFit="1" customWidth="1"/>
    <col min="2" max="2" width="24.875" style="73" customWidth="1"/>
    <col min="3" max="3" width="26.25" style="73" bestFit="1" customWidth="1"/>
    <col min="4" max="4" width="22" style="73" customWidth="1"/>
    <col min="5" max="5" width="18.5" style="73" customWidth="1"/>
    <col min="6" max="16384" width="18.875" style="73"/>
  </cols>
  <sheetData>
    <row r="1" spans="1:5" ht="20.25" customHeight="1" x14ac:dyDescent="0.2">
      <c r="A1" s="291" t="s">
        <v>17</v>
      </c>
      <c r="B1" s="291" t="s">
        <v>162</v>
      </c>
      <c r="C1" s="291" t="s">
        <v>92</v>
      </c>
      <c r="D1" s="291" t="s">
        <v>163</v>
      </c>
      <c r="E1" s="291" t="s">
        <v>164</v>
      </c>
    </row>
    <row r="2" spans="1:5" ht="20.25" customHeight="1" thickBot="1" x14ac:dyDescent="0.25">
      <c r="A2" s="292"/>
      <c r="B2" s="292"/>
      <c r="C2" s="292"/>
      <c r="D2" s="292"/>
      <c r="E2" s="292"/>
    </row>
    <row r="3" spans="1:5" ht="28.5" x14ac:dyDescent="0.2">
      <c r="A3" s="242">
        <f>'محاسبات سالانه'!A2</f>
        <v>1</v>
      </c>
      <c r="B3" s="243">
        <f>'محاسبات سالانه'!C2</f>
        <v>12000000</v>
      </c>
      <c r="C3" s="243">
        <f t="shared" ref="C3:C34" si="0">B3-D3-E3</f>
        <v>10090141.742910702</v>
      </c>
      <c r="D3" s="243">
        <f>'محاسبات سالانه'!AM2</f>
        <v>1808608.2570892982</v>
      </c>
      <c r="E3" s="243">
        <f>'محاسبات سالانه'!AN2</f>
        <v>101250</v>
      </c>
    </row>
    <row r="4" spans="1:5" ht="28.5" x14ac:dyDescent="0.2">
      <c r="A4" s="244">
        <f>'محاسبات سالانه'!A3</f>
        <v>2</v>
      </c>
      <c r="B4" s="241">
        <f>'محاسبات سالانه'!C3</f>
        <v>13200000.000000002</v>
      </c>
      <c r="C4" s="241">
        <f t="shared" si="0"/>
        <v>11096838.686984589</v>
      </c>
      <c r="D4" s="241">
        <f>'محاسبات سالانه'!AM3</f>
        <v>1962086.3130154123</v>
      </c>
      <c r="E4" s="241">
        <f>'محاسبات سالانه'!AN3</f>
        <v>141075</v>
      </c>
    </row>
    <row r="5" spans="1:5" ht="28.5" x14ac:dyDescent="0.2">
      <c r="A5" s="244">
        <f>'محاسبات سالانه'!A4</f>
        <v>3</v>
      </c>
      <c r="B5" s="241">
        <f>'محاسبات سالانه'!C4</f>
        <v>14520000.000000004</v>
      </c>
      <c r="C5" s="241">
        <f t="shared" si="0"/>
        <v>12257561.049756562</v>
      </c>
      <c r="D5" s="241">
        <f>'محاسبات سالانه'!AM4</f>
        <v>2107256.4502434409</v>
      </c>
      <c r="E5" s="241">
        <f>'محاسبات سالانه'!AN4</f>
        <v>155182.50000000003</v>
      </c>
    </row>
    <row r="6" spans="1:5" ht="28.5" x14ac:dyDescent="0.2">
      <c r="A6" s="244">
        <f>'محاسبات سالانه'!A5</f>
        <v>4</v>
      </c>
      <c r="B6" s="241">
        <f>'محاسبات سالانه'!C5</f>
        <v>15972000.000000006</v>
      </c>
      <c r="C6" s="241">
        <f t="shared" si="0"/>
        <v>13541806.724931274</v>
      </c>
      <c r="D6" s="241">
        <f>'محاسبات سالانه'!AM5</f>
        <v>2259492.5250687315</v>
      </c>
      <c r="E6" s="241">
        <f>'محاسبات سالانه'!AN5</f>
        <v>170700.75000000006</v>
      </c>
    </row>
    <row r="7" spans="1:5" ht="28.5" x14ac:dyDescent="0.2">
      <c r="A7" s="244">
        <f>'محاسبات سالانه'!A6</f>
        <v>5</v>
      </c>
      <c r="B7" s="241">
        <f>'محاسبات سالانه'!C6</f>
        <v>17569200.000000007</v>
      </c>
      <c r="C7" s="241">
        <f t="shared" si="0"/>
        <v>14954941.809234958</v>
      </c>
      <c r="D7" s="241">
        <f>'محاسبات سالانه'!AM6</f>
        <v>2426487.3657650491</v>
      </c>
      <c r="E7" s="241">
        <f>'محاسبات سالانه'!AN6</f>
        <v>187770.82500000004</v>
      </c>
    </row>
    <row r="8" spans="1:5" ht="28.5" x14ac:dyDescent="0.2">
      <c r="A8" s="244">
        <f>'محاسبات سالانه'!A7</f>
        <v>6</v>
      </c>
      <c r="B8" s="241">
        <f>'محاسبات سالانه'!C7</f>
        <v>19326120.000000011</v>
      </c>
      <c r="C8" s="241">
        <f t="shared" si="0"/>
        <v>16519467.852894066</v>
      </c>
      <c r="D8" s="241">
        <f>'محاسبات سالانه'!AM7</f>
        <v>2600104.2396059455</v>
      </c>
      <c r="E8" s="241">
        <f>'محاسبات سالانه'!AN7</f>
        <v>206547.90750000006</v>
      </c>
    </row>
    <row r="9" spans="1:5" ht="28.5" x14ac:dyDescent="0.2">
      <c r="A9" s="244">
        <f>'محاسبات سالانه'!A8</f>
        <v>7</v>
      </c>
      <c r="B9" s="241">
        <f>'محاسبات سالانه'!C8</f>
        <v>21258732.000000015</v>
      </c>
      <c r="C9" s="241">
        <f t="shared" si="0"/>
        <v>18170121.737474345</v>
      </c>
      <c r="D9" s="241">
        <f>'محاسبات سالانه'!AM8</f>
        <v>2789659.34377567</v>
      </c>
      <c r="E9" s="241">
        <f>'محاسبات سالانه'!AN8</f>
        <v>298950.91875000019</v>
      </c>
    </row>
    <row r="10" spans="1:5" ht="28.5" x14ac:dyDescent="0.2">
      <c r="A10" s="244">
        <f>'محاسبات سالانه'!A9</f>
        <v>8</v>
      </c>
      <c r="B10" s="241">
        <f>'محاسبات سالانه'!C9</f>
        <v>23384605.200000018</v>
      </c>
      <c r="C10" s="241">
        <f t="shared" si="0"/>
        <v>20059156.649253286</v>
      </c>
      <c r="D10" s="241">
        <f>'محاسبات سالانه'!AM9</f>
        <v>2996602.5401217304</v>
      </c>
      <c r="E10" s="241">
        <f>'محاسبات سالانه'!AN9</f>
        <v>328846.01062500023</v>
      </c>
    </row>
    <row r="11" spans="1:5" ht="28.5" x14ac:dyDescent="0.2">
      <c r="A11" s="244">
        <f>'محاسبات سالانه'!A10</f>
        <v>9</v>
      </c>
      <c r="B11" s="241">
        <f>'محاسبات سالانه'!C10</f>
        <v>25723065.720000021</v>
      </c>
      <c r="C11" s="241">
        <f t="shared" si="0"/>
        <v>22154982.830311626</v>
      </c>
      <c r="D11" s="241">
        <f>'محاسبات سالانه'!AM10</f>
        <v>3222506.0191258928</v>
      </c>
      <c r="E11" s="241">
        <f>'محاسبات سالانه'!AN10</f>
        <v>345576.87056250009</v>
      </c>
    </row>
    <row r="12" spans="1:5" ht="28.5" x14ac:dyDescent="0.2">
      <c r="A12" s="244">
        <f>'محاسبات سالانه'!A11</f>
        <v>10</v>
      </c>
      <c r="B12" s="241">
        <f>'محاسبات سالانه'!C11</f>
        <v>28295372.292000026</v>
      </c>
      <c r="C12" s="241">
        <f t="shared" si="0"/>
        <v>24468625.755087908</v>
      </c>
      <c r="D12" s="241">
        <f>'محاسبات سالانه'!AM11</f>
        <v>3469111.9792933674</v>
      </c>
      <c r="E12" s="241">
        <f>'محاسبات سالانه'!AN11</f>
        <v>357634.55761875008</v>
      </c>
    </row>
    <row r="13" spans="1:5" ht="28.5" x14ac:dyDescent="0.2">
      <c r="A13" s="244">
        <f>'محاسبات سالانه'!A12</f>
        <v>11</v>
      </c>
      <c r="B13" s="241">
        <f>'محاسبات سالانه'!C12</f>
        <v>31124909.521200031</v>
      </c>
      <c r="C13" s="241">
        <f t="shared" si="0"/>
        <v>27015733.064890992</v>
      </c>
      <c r="D13" s="241">
        <f>'محاسبات سالانه'!AM12</f>
        <v>3738278.4429284162</v>
      </c>
      <c r="E13" s="241">
        <f>'محاسبات سالانه'!AN12</f>
        <v>370898.01338062511</v>
      </c>
    </row>
    <row r="14" spans="1:5" ht="28.5" x14ac:dyDescent="0.2">
      <c r="A14" s="244">
        <f>'محاسبات سالانه'!A13</f>
        <v>12</v>
      </c>
      <c r="B14" s="241">
        <f>'محاسبات سالانه'!C13</f>
        <v>34237400.473320037</v>
      </c>
      <c r="C14" s="241">
        <f t="shared" si="0"/>
        <v>29455366.006228805</v>
      </c>
      <c r="D14" s="241">
        <f>'محاسبات سالانه'!AM13</f>
        <v>4032034.4670912344</v>
      </c>
      <c r="E14" s="241">
        <f>'محاسبات سالانه'!AN13</f>
        <v>750000</v>
      </c>
    </row>
    <row r="15" spans="1:5" ht="28.5" x14ac:dyDescent="0.2">
      <c r="A15" s="244">
        <f>'محاسبات سالانه'!A14</f>
        <v>13</v>
      </c>
      <c r="B15" s="241">
        <f>'محاسبات سالانه'!C14</f>
        <v>37661140.520652041</v>
      </c>
      <c r="C15" s="241">
        <f t="shared" si="0"/>
        <v>32558533.170014761</v>
      </c>
      <c r="D15" s="241">
        <f>'محاسبات سالانه'!AM14</f>
        <v>4352607.3506372804</v>
      </c>
      <c r="E15" s="241">
        <f>'محاسبات سالانه'!AN14</f>
        <v>750000</v>
      </c>
    </row>
    <row r="16" spans="1:5" ht="28.5" x14ac:dyDescent="0.2">
      <c r="A16" s="244">
        <f>'محاسبات سالانه'!A15</f>
        <v>14</v>
      </c>
      <c r="B16" s="241">
        <f>'محاسبات سالانه'!C15</f>
        <v>41427254.572717249</v>
      </c>
      <c r="C16" s="241">
        <f t="shared" si="0"/>
        <v>36001593.353102893</v>
      </c>
      <c r="D16" s="241">
        <f>'محاسبات سالانه'!AM15</f>
        <v>4675661.219614354</v>
      </c>
      <c r="E16" s="241">
        <f>'محاسبات سالانه'!AN15</f>
        <v>750000</v>
      </c>
    </row>
    <row r="17" spans="1:5" ht="28.5" x14ac:dyDescent="0.2">
      <c r="A17" s="244">
        <f>'محاسبات سالانه'!A16</f>
        <v>15</v>
      </c>
      <c r="B17" s="241">
        <f>'محاسبات سالانه'!C16</f>
        <v>45569980.029988974</v>
      </c>
      <c r="C17" s="241">
        <f t="shared" si="0"/>
        <v>39840313.684741572</v>
      </c>
      <c r="D17" s="241">
        <f>'محاسبات سالانه'!AM16</f>
        <v>4979666.3452474028</v>
      </c>
      <c r="E17" s="241">
        <f>'محاسبات سالانه'!AN16</f>
        <v>750000</v>
      </c>
    </row>
    <row r="18" spans="1:5" ht="28.5" x14ac:dyDescent="0.2">
      <c r="A18" s="244">
        <f>'محاسبات سالانه'!A17</f>
        <v>16</v>
      </c>
      <c r="B18" s="241">
        <f>'محاسبات سالانه'!C17</f>
        <v>50126978.032987878</v>
      </c>
      <c r="C18" s="241">
        <f t="shared" si="0"/>
        <v>44066419.184525996</v>
      </c>
      <c r="D18" s="241">
        <f>'محاسبات سالانه'!AM17</f>
        <v>5310558.8484618831</v>
      </c>
      <c r="E18" s="241">
        <f>'محاسبات سالانه'!AN17</f>
        <v>750000</v>
      </c>
    </row>
    <row r="19" spans="1:5" ht="28.5" x14ac:dyDescent="0.2">
      <c r="A19" s="244">
        <f>'محاسبات سالانه'!A18</f>
        <v>17</v>
      </c>
      <c r="B19" s="241">
        <f>'محاسبات سالانه'!C18</f>
        <v>55139675.836286671</v>
      </c>
      <c r="C19" s="241">
        <f t="shared" si="0"/>
        <v>48170546.812204167</v>
      </c>
      <c r="D19" s="241">
        <f>'محاسبات سالانه'!AM18</f>
        <v>5569129.0240825061</v>
      </c>
      <c r="E19" s="241">
        <f>'محاسبات سالانه'!AN18</f>
        <v>1400000</v>
      </c>
    </row>
    <row r="20" spans="1:5" ht="28.5" x14ac:dyDescent="0.2">
      <c r="A20" s="244">
        <f>'محاسبات سالانه'!A19</f>
        <v>18</v>
      </c>
      <c r="B20" s="241">
        <f>'محاسبات سالانه'!C19</f>
        <v>60653643.419915341</v>
      </c>
      <c r="C20" s="241">
        <f t="shared" si="0"/>
        <v>53602643.16851259</v>
      </c>
      <c r="D20" s="241">
        <f>'محاسبات سالانه'!AM19</f>
        <v>5651000.2514027506</v>
      </c>
      <c r="E20" s="241">
        <f>'محاسبات سالانه'!AN19</f>
        <v>1400000</v>
      </c>
    </row>
    <row r="21" spans="1:5" ht="28.5" x14ac:dyDescent="0.2">
      <c r="A21" s="244">
        <f>'محاسبات سالانه'!A20</f>
        <v>19</v>
      </c>
      <c r="B21" s="241">
        <f>'محاسبات سالانه'!C20</f>
        <v>66719007.761906877</v>
      </c>
      <c r="C21" s="241">
        <f t="shared" si="0"/>
        <v>59582663.461972177</v>
      </c>
      <c r="D21" s="241">
        <f>'محاسبات سالانه'!AM20</f>
        <v>5736344.299934702</v>
      </c>
      <c r="E21" s="241">
        <f>'محاسبات سالانه'!AN20</f>
        <v>1400000</v>
      </c>
    </row>
    <row r="22" spans="1:5" ht="28.5" x14ac:dyDescent="0.2">
      <c r="A22" s="244">
        <f>'محاسبات سالانه'!A21</f>
        <v>20</v>
      </c>
      <c r="B22" s="241">
        <f>'محاسبات سالانه'!C21</f>
        <v>73390908.538097575</v>
      </c>
      <c r="C22" s="241">
        <f t="shared" si="0"/>
        <v>66165610.365013584</v>
      </c>
      <c r="D22" s="241">
        <f>'محاسبات سالانه'!AM21</f>
        <v>5825298.1730839908</v>
      </c>
      <c r="E22" s="241">
        <f>'محاسبات سالانه'!AN21</f>
        <v>1400000</v>
      </c>
    </row>
    <row r="23" spans="1:5" ht="28.5" x14ac:dyDescent="0.2">
      <c r="A23" s="244">
        <f>'محاسبات سالانه'!A22</f>
        <v>21</v>
      </c>
      <c r="B23" s="241">
        <f>'محاسبات سالانه'!C22</f>
        <v>80729999.391907334</v>
      </c>
      <c r="C23" s="241">
        <f t="shared" si="0"/>
        <v>73412533.711515084</v>
      </c>
      <c r="D23" s="241">
        <f>'محاسبات سالانه'!AM22</f>
        <v>5917465.6803922523</v>
      </c>
      <c r="E23" s="241">
        <f>'محاسبات سالانه'!AN22</f>
        <v>1400000</v>
      </c>
    </row>
    <row r="24" spans="1:5" ht="28.5" x14ac:dyDescent="0.2">
      <c r="A24" s="244">
        <f>'محاسبات سالانه'!A23</f>
        <v>22</v>
      </c>
      <c r="B24" s="241">
        <f>'محاسبات سالانه'!C23</f>
        <v>88802999.33109808</v>
      </c>
      <c r="C24" s="241">
        <f t="shared" si="0"/>
        <v>80490630.408816114</v>
      </c>
      <c r="D24" s="241">
        <f>'محاسبات سالانه'!AM23</f>
        <v>6012368.9222819647</v>
      </c>
      <c r="E24" s="241">
        <f>'محاسبات سالانه'!AN23</f>
        <v>2300000</v>
      </c>
    </row>
    <row r="25" spans="1:5" ht="28.5" x14ac:dyDescent="0.2">
      <c r="A25" s="244">
        <f>'محاسبات سالانه'!A24</f>
        <v>23</v>
      </c>
      <c r="B25" s="241">
        <f>'محاسبات سالانه'!C24</f>
        <v>97683299.2642079</v>
      </c>
      <c r="C25" s="241">
        <f t="shared" si="0"/>
        <v>89273778.343061313</v>
      </c>
      <c r="D25" s="241">
        <f>'محاسبات سالانه'!AM24</f>
        <v>6109520.9211465903</v>
      </c>
      <c r="E25" s="241">
        <f>'محاسبات سالانه'!AN24</f>
        <v>2300000</v>
      </c>
    </row>
    <row r="26" spans="1:5" ht="28.5" x14ac:dyDescent="0.2">
      <c r="A26" s="244">
        <f>'محاسبات سالانه'!A25</f>
        <v>24</v>
      </c>
      <c r="B26" s="241">
        <f>'محاسبات سالانه'!C25</f>
        <v>107451629.19062869</v>
      </c>
      <c r="C26" s="241">
        <f t="shared" si="0"/>
        <v>98943297.227934211</v>
      </c>
      <c r="D26" s="241">
        <f>'محاسبات سالانه'!AM25</f>
        <v>6208331.9626944847</v>
      </c>
      <c r="E26" s="241">
        <f>'محاسبات سالانه'!AN25</f>
        <v>2300000</v>
      </c>
    </row>
    <row r="27" spans="1:5" ht="28.5" x14ac:dyDescent="0.2">
      <c r="A27" s="244">
        <f>'محاسبات سالانه'!A26</f>
        <v>25</v>
      </c>
      <c r="B27" s="241">
        <f>'محاسبات سالانه'!C26</f>
        <v>118196792.10969158</v>
      </c>
      <c r="C27" s="241">
        <f t="shared" si="0"/>
        <v>109588638.92206602</v>
      </c>
      <c r="D27" s="241">
        <f>'محاسبات سالانه'!AM26</f>
        <v>6308153.1876255628</v>
      </c>
      <c r="E27" s="241">
        <f>'محاسبات سالانه'!AN26</f>
        <v>2300000</v>
      </c>
    </row>
    <row r="28" spans="1:5" ht="28.5" x14ac:dyDescent="0.2">
      <c r="A28" s="244">
        <f>'محاسبات سالانه'!A27</f>
        <v>26</v>
      </c>
      <c r="B28" s="241">
        <f>'محاسبات سالانه'!C27</f>
        <v>130016471.32066074</v>
      </c>
      <c r="C28" s="241">
        <f t="shared" si="0"/>
        <v>121308135.11179432</v>
      </c>
      <c r="D28" s="241">
        <f>'محاسبات سالانه'!AM27</f>
        <v>6408336.2088664211</v>
      </c>
      <c r="E28" s="241">
        <f>'محاسبات سالانه'!AN27</f>
        <v>2300000</v>
      </c>
    </row>
    <row r="29" spans="1:5" ht="28.5" x14ac:dyDescent="0.2">
      <c r="A29" s="244">
        <f>'محاسبات سالانه'!A28</f>
        <v>27</v>
      </c>
      <c r="B29" s="241">
        <f>'محاسبات سالانه'!C28</f>
        <v>143018118.45272681</v>
      </c>
      <c r="C29" s="241">
        <f t="shared" si="0"/>
        <v>133710420.28557864</v>
      </c>
      <c r="D29" s="241">
        <f>'محاسبات سالانه'!AM28</f>
        <v>6507698.167148171</v>
      </c>
      <c r="E29" s="241">
        <f>'محاسبات سالانه'!AN28</f>
        <v>2800000</v>
      </c>
    </row>
    <row r="30" spans="1:5" ht="28.5" x14ac:dyDescent="0.2">
      <c r="A30" s="244">
        <f>'محاسبات سالانه'!A29</f>
        <v>28</v>
      </c>
      <c r="B30" s="241">
        <f>'محاسبات سالانه'!C29</f>
        <v>157319930.2979995</v>
      </c>
      <c r="C30" s="241">
        <f t="shared" si="0"/>
        <v>147915167.14944673</v>
      </c>
      <c r="D30" s="241">
        <f>'محاسبات سالانه'!AM29</f>
        <v>6604763.1485527884</v>
      </c>
      <c r="E30" s="241">
        <f>'محاسبات سالانه'!AN29</f>
        <v>2800000</v>
      </c>
    </row>
    <row r="31" spans="1:5" ht="28.5" x14ac:dyDescent="0.2">
      <c r="A31" s="244">
        <f>'محاسبات سالانه'!A30</f>
        <v>29</v>
      </c>
      <c r="B31" s="241">
        <f>'محاسبات سالانه'!C30</f>
        <v>173051923.32779947</v>
      </c>
      <c r="C31" s="241">
        <f t="shared" si="0"/>
        <v>163553998.30984253</v>
      </c>
      <c r="D31" s="241">
        <f>'محاسبات سالانه'!AM30</f>
        <v>6697925.0179569386</v>
      </c>
      <c r="E31" s="241">
        <f>'محاسبات سالانه'!AN30</f>
        <v>2800000</v>
      </c>
    </row>
    <row r="32" spans="1:5" ht="28.5" x14ac:dyDescent="0.2">
      <c r="A32" s="244">
        <f>'محاسبات سالانه'!A31</f>
        <v>30</v>
      </c>
      <c r="B32" s="241">
        <f>'محاسبات سالانه'!C31</f>
        <v>190357115.66057944</v>
      </c>
      <c r="C32" s="241">
        <f t="shared" si="0"/>
        <v>180772112.44309118</v>
      </c>
      <c r="D32" s="241">
        <f>'محاسبات سالانه'!AM31</f>
        <v>6785003.2174882516</v>
      </c>
      <c r="E32" s="241">
        <f>'محاسبات سالانه'!AN31</f>
        <v>2800000</v>
      </c>
    </row>
    <row r="33" spans="1:5" ht="28.5" x14ac:dyDescent="0.2">
      <c r="A33" s="244">
        <f>'محاسبات سالانه'!A32</f>
        <v>0</v>
      </c>
      <c r="B33" s="241">
        <f>'محاسبات سالانه'!C32</f>
        <v>0</v>
      </c>
      <c r="C33" s="241">
        <f t="shared" si="0"/>
        <v>0</v>
      </c>
      <c r="D33" s="241">
        <f>'محاسبات سالانه'!AM32</f>
        <v>0</v>
      </c>
      <c r="E33" s="241">
        <f>'محاسبات سالانه'!AN32</f>
        <v>0</v>
      </c>
    </row>
    <row r="34" spans="1:5" ht="28.5" x14ac:dyDescent="0.2">
      <c r="A34" s="244">
        <f>'محاسبات سالانه'!A33</f>
        <v>0</v>
      </c>
      <c r="B34" s="241">
        <f>'محاسبات سالانه'!C33</f>
        <v>0</v>
      </c>
      <c r="C34" s="241">
        <f t="shared" si="0"/>
        <v>0</v>
      </c>
      <c r="D34" s="241">
        <f>'محاسبات سالانه'!AM33</f>
        <v>0</v>
      </c>
      <c r="E34" s="241">
        <f>'محاسبات سالانه'!AN33</f>
        <v>0</v>
      </c>
    </row>
    <row r="35" spans="1:5" ht="28.5" x14ac:dyDescent="0.2">
      <c r="A35" s="244">
        <f>'محاسبات سالانه'!A34</f>
        <v>0</v>
      </c>
      <c r="B35" s="241">
        <f>'محاسبات سالانه'!C34</f>
        <v>0</v>
      </c>
      <c r="C35" s="241">
        <f t="shared" ref="C35:C66" si="1">B35-D35-E35</f>
        <v>0</v>
      </c>
      <c r="D35" s="241">
        <f>'محاسبات سالانه'!AM34</f>
        <v>0</v>
      </c>
      <c r="E35" s="241">
        <f>'محاسبات سالانه'!AN34</f>
        <v>0</v>
      </c>
    </row>
    <row r="36" spans="1:5" ht="28.5" x14ac:dyDescent="0.2">
      <c r="A36" s="244">
        <f>'محاسبات سالانه'!A35</f>
        <v>0</v>
      </c>
      <c r="B36" s="241">
        <f>'محاسبات سالانه'!C35</f>
        <v>0</v>
      </c>
      <c r="C36" s="241">
        <f t="shared" si="1"/>
        <v>0</v>
      </c>
      <c r="D36" s="241">
        <f>'محاسبات سالانه'!AM35</f>
        <v>0</v>
      </c>
      <c r="E36" s="241">
        <f>'محاسبات سالانه'!AN35</f>
        <v>0</v>
      </c>
    </row>
    <row r="37" spans="1:5" ht="28.5" x14ac:dyDescent="0.2">
      <c r="A37" s="244">
        <f>'محاسبات سالانه'!A36</f>
        <v>0</v>
      </c>
      <c r="B37" s="241">
        <f>'محاسبات سالانه'!C36</f>
        <v>0</v>
      </c>
      <c r="C37" s="241">
        <f t="shared" si="1"/>
        <v>0</v>
      </c>
      <c r="D37" s="241">
        <f>'محاسبات سالانه'!AM36</f>
        <v>0</v>
      </c>
      <c r="E37" s="241">
        <f>'محاسبات سالانه'!AN36</f>
        <v>0</v>
      </c>
    </row>
    <row r="38" spans="1:5" ht="28.5" x14ac:dyDescent="0.2">
      <c r="A38" s="244">
        <f>'محاسبات سالانه'!A37</f>
        <v>0</v>
      </c>
      <c r="B38" s="241">
        <f>'محاسبات سالانه'!C37</f>
        <v>0</v>
      </c>
      <c r="C38" s="241">
        <f t="shared" si="1"/>
        <v>0</v>
      </c>
      <c r="D38" s="241">
        <f>'محاسبات سالانه'!AM37</f>
        <v>0</v>
      </c>
      <c r="E38" s="241">
        <f>'محاسبات سالانه'!AN37</f>
        <v>0</v>
      </c>
    </row>
    <row r="39" spans="1:5" ht="28.5" x14ac:dyDescent="0.2">
      <c r="A39" s="244">
        <f>'محاسبات سالانه'!A38</f>
        <v>0</v>
      </c>
      <c r="B39" s="241">
        <f>'محاسبات سالانه'!C38</f>
        <v>0</v>
      </c>
      <c r="C39" s="241">
        <f t="shared" si="1"/>
        <v>0</v>
      </c>
      <c r="D39" s="241">
        <f>'محاسبات سالانه'!AM38</f>
        <v>0</v>
      </c>
      <c r="E39" s="241">
        <f>'محاسبات سالانه'!AN38</f>
        <v>0</v>
      </c>
    </row>
    <row r="40" spans="1:5" ht="28.5" x14ac:dyDescent="0.2">
      <c r="A40" s="244">
        <f>'محاسبات سالانه'!A39</f>
        <v>0</v>
      </c>
      <c r="B40" s="241">
        <f>'محاسبات سالانه'!C39</f>
        <v>0</v>
      </c>
      <c r="C40" s="241">
        <f t="shared" si="1"/>
        <v>0</v>
      </c>
      <c r="D40" s="241">
        <f>'محاسبات سالانه'!AM39</f>
        <v>0</v>
      </c>
      <c r="E40" s="241">
        <f>'محاسبات سالانه'!AN39</f>
        <v>0</v>
      </c>
    </row>
    <row r="41" spans="1:5" ht="28.5" x14ac:dyDescent="0.2">
      <c r="A41" s="244">
        <f>'محاسبات سالانه'!A40</f>
        <v>0</v>
      </c>
      <c r="B41" s="241">
        <f>'محاسبات سالانه'!C40</f>
        <v>0</v>
      </c>
      <c r="C41" s="241">
        <f t="shared" si="1"/>
        <v>0</v>
      </c>
      <c r="D41" s="241">
        <f>'محاسبات سالانه'!AM40</f>
        <v>0</v>
      </c>
      <c r="E41" s="241">
        <f>'محاسبات سالانه'!AN40</f>
        <v>0</v>
      </c>
    </row>
    <row r="42" spans="1:5" ht="28.5" x14ac:dyDescent="0.2">
      <c r="A42" s="244">
        <f>'محاسبات سالانه'!A41</f>
        <v>0</v>
      </c>
      <c r="B42" s="241">
        <f>'محاسبات سالانه'!C41</f>
        <v>0</v>
      </c>
      <c r="C42" s="241">
        <f t="shared" si="1"/>
        <v>0</v>
      </c>
      <c r="D42" s="241">
        <f>'محاسبات سالانه'!AM41</f>
        <v>0</v>
      </c>
      <c r="E42" s="241">
        <f>'محاسبات سالانه'!AN41</f>
        <v>0</v>
      </c>
    </row>
    <row r="43" spans="1:5" ht="28.5" x14ac:dyDescent="0.2">
      <c r="A43" s="244">
        <f>'محاسبات سالانه'!A42</f>
        <v>0</v>
      </c>
      <c r="B43" s="241">
        <f>'محاسبات سالانه'!C42</f>
        <v>0</v>
      </c>
      <c r="C43" s="241">
        <f t="shared" si="1"/>
        <v>0</v>
      </c>
      <c r="D43" s="241">
        <f>'محاسبات سالانه'!AM42</f>
        <v>0</v>
      </c>
      <c r="E43" s="241">
        <f>'محاسبات سالانه'!AN42</f>
        <v>0</v>
      </c>
    </row>
    <row r="44" spans="1:5" ht="28.5" x14ac:dyDescent="0.2">
      <c r="A44" s="244">
        <f>'محاسبات سالانه'!A43</f>
        <v>0</v>
      </c>
      <c r="B44" s="241">
        <f>'محاسبات سالانه'!C43</f>
        <v>0</v>
      </c>
      <c r="C44" s="241">
        <f t="shared" si="1"/>
        <v>0</v>
      </c>
      <c r="D44" s="241">
        <f>'محاسبات سالانه'!AM43</f>
        <v>0</v>
      </c>
      <c r="E44" s="241">
        <f>'محاسبات سالانه'!AN43</f>
        <v>0</v>
      </c>
    </row>
    <row r="45" spans="1:5" ht="28.5" x14ac:dyDescent="0.2">
      <c r="A45" s="244">
        <f>'محاسبات سالانه'!A44</f>
        <v>0</v>
      </c>
      <c r="B45" s="241">
        <f>'محاسبات سالانه'!C44</f>
        <v>0</v>
      </c>
      <c r="C45" s="241">
        <f t="shared" si="1"/>
        <v>0</v>
      </c>
      <c r="D45" s="241">
        <f>'محاسبات سالانه'!AM44</f>
        <v>0</v>
      </c>
      <c r="E45" s="241">
        <f>'محاسبات سالانه'!AN44</f>
        <v>0</v>
      </c>
    </row>
    <row r="46" spans="1:5" ht="28.5" x14ac:dyDescent="0.2">
      <c r="A46" s="244">
        <f>'محاسبات سالانه'!A45</f>
        <v>0</v>
      </c>
      <c r="B46" s="241">
        <f>'محاسبات سالانه'!C45</f>
        <v>0</v>
      </c>
      <c r="C46" s="241">
        <f t="shared" si="1"/>
        <v>0</v>
      </c>
      <c r="D46" s="241">
        <f>'محاسبات سالانه'!AM45</f>
        <v>0</v>
      </c>
      <c r="E46" s="241">
        <f>'محاسبات سالانه'!AN45</f>
        <v>0</v>
      </c>
    </row>
    <row r="47" spans="1:5" ht="28.5" x14ac:dyDescent="0.2">
      <c r="A47" s="244">
        <f>'محاسبات سالانه'!A46</f>
        <v>0</v>
      </c>
      <c r="B47" s="241">
        <f>'محاسبات سالانه'!C46</f>
        <v>0</v>
      </c>
      <c r="C47" s="241">
        <f t="shared" si="1"/>
        <v>0</v>
      </c>
      <c r="D47" s="241">
        <f>'محاسبات سالانه'!AM46</f>
        <v>0</v>
      </c>
      <c r="E47" s="241">
        <f>'محاسبات سالانه'!AN46</f>
        <v>0</v>
      </c>
    </row>
    <row r="48" spans="1:5" ht="28.5" x14ac:dyDescent="0.2">
      <c r="A48" s="244">
        <f>'محاسبات سالانه'!A47</f>
        <v>0</v>
      </c>
      <c r="B48" s="241">
        <f>'محاسبات سالانه'!C47</f>
        <v>0</v>
      </c>
      <c r="C48" s="241">
        <f t="shared" si="1"/>
        <v>0</v>
      </c>
      <c r="D48" s="241">
        <f>'محاسبات سالانه'!AM47</f>
        <v>0</v>
      </c>
      <c r="E48" s="241">
        <f>'محاسبات سالانه'!AN47</f>
        <v>0</v>
      </c>
    </row>
    <row r="49" spans="1:5" ht="28.5" x14ac:dyDescent="0.2">
      <c r="A49" s="244">
        <f>'محاسبات سالانه'!A48</f>
        <v>0</v>
      </c>
      <c r="B49" s="241">
        <f>'محاسبات سالانه'!C48</f>
        <v>0</v>
      </c>
      <c r="C49" s="241">
        <f t="shared" si="1"/>
        <v>0</v>
      </c>
      <c r="D49" s="241">
        <f>'محاسبات سالانه'!AM48</f>
        <v>0</v>
      </c>
      <c r="E49" s="241">
        <f>'محاسبات سالانه'!AN48</f>
        <v>0</v>
      </c>
    </row>
    <row r="50" spans="1:5" ht="28.5" x14ac:dyDescent="0.2">
      <c r="A50" s="244">
        <f>'محاسبات سالانه'!A49</f>
        <v>0</v>
      </c>
      <c r="B50" s="241">
        <f>'محاسبات سالانه'!C49</f>
        <v>0</v>
      </c>
      <c r="C50" s="241">
        <f t="shared" si="1"/>
        <v>0</v>
      </c>
      <c r="D50" s="241">
        <f>'محاسبات سالانه'!AM49</f>
        <v>0</v>
      </c>
      <c r="E50" s="241">
        <f>'محاسبات سالانه'!AN49</f>
        <v>0</v>
      </c>
    </row>
    <row r="51" spans="1:5" ht="28.5" x14ac:dyDescent="0.2">
      <c r="A51" s="244">
        <f>'محاسبات سالانه'!A50</f>
        <v>0</v>
      </c>
      <c r="B51" s="241">
        <f>'محاسبات سالانه'!C50</f>
        <v>0</v>
      </c>
      <c r="C51" s="241">
        <f t="shared" si="1"/>
        <v>0</v>
      </c>
      <c r="D51" s="241">
        <f>'محاسبات سالانه'!AM50</f>
        <v>0</v>
      </c>
      <c r="E51" s="241">
        <f>'محاسبات سالانه'!AN50</f>
        <v>0</v>
      </c>
    </row>
    <row r="52" spans="1:5" ht="28.5" x14ac:dyDescent="0.2">
      <c r="A52" s="244">
        <f>'محاسبات سالانه'!A51</f>
        <v>0</v>
      </c>
      <c r="B52" s="241">
        <f>'محاسبات سالانه'!C51</f>
        <v>0</v>
      </c>
      <c r="C52" s="241">
        <f t="shared" si="1"/>
        <v>0</v>
      </c>
      <c r="D52" s="241">
        <f>'محاسبات سالانه'!AM51</f>
        <v>0</v>
      </c>
      <c r="E52" s="241">
        <f>'محاسبات سالانه'!AN51</f>
        <v>0</v>
      </c>
    </row>
    <row r="53" spans="1:5" ht="28.5" x14ac:dyDescent="0.2">
      <c r="A53" s="244">
        <f>'محاسبات سالانه'!A52</f>
        <v>0</v>
      </c>
      <c r="B53" s="241">
        <f>'محاسبات سالانه'!C52</f>
        <v>0</v>
      </c>
      <c r="C53" s="241">
        <f t="shared" si="1"/>
        <v>0</v>
      </c>
      <c r="D53" s="241">
        <f>'محاسبات سالانه'!AM52</f>
        <v>0</v>
      </c>
      <c r="E53" s="241">
        <f>'محاسبات سالانه'!AN52</f>
        <v>0</v>
      </c>
    </row>
    <row r="54" spans="1:5" ht="28.5" x14ac:dyDescent="0.2">
      <c r="A54" s="244">
        <f>'محاسبات سالانه'!A53</f>
        <v>0</v>
      </c>
      <c r="B54" s="241">
        <f>'محاسبات سالانه'!C53</f>
        <v>0</v>
      </c>
      <c r="C54" s="241">
        <f t="shared" si="1"/>
        <v>0</v>
      </c>
      <c r="D54" s="241">
        <f>'محاسبات سالانه'!AM53</f>
        <v>0</v>
      </c>
      <c r="E54" s="241">
        <f>'محاسبات سالانه'!AN53</f>
        <v>0</v>
      </c>
    </row>
    <row r="55" spans="1:5" ht="28.5" x14ac:dyDescent="0.2">
      <c r="A55" s="244">
        <f>'محاسبات سالانه'!A54</f>
        <v>0</v>
      </c>
      <c r="B55" s="241">
        <f>'محاسبات سالانه'!C54</f>
        <v>0</v>
      </c>
      <c r="C55" s="241">
        <f t="shared" si="1"/>
        <v>0</v>
      </c>
      <c r="D55" s="241">
        <f>'محاسبات سالانه'!AM54</f>
        <v>0</v>
      </c>
      <c r="E55" s="241">
        <f>'محاسبات سالانه'!AN54</f>
        <v>0</v>
      </c>
    </row>
    <row r="56" spans="1:5" ht="28.5" x14ac:dyDescent="0.2">
      <c r="A56" s="244">
        <f>'محاسبات سالانه'!A55</f>
        <v>0</v>
      </c>
      <c r="B56" s="241">
        <f>'محاسبات سالانه'!C55</f>
        <v>0</v>
      </c>
      <c r="C56" s="241">
        <f t="shared" si="1"/>
        <v>0</v>
      </c>
      <c r="D56" s="241">
        <f>'محاسبات سالانه'!AM55</f>
        <v>0</v>
      </c>
      <c r="E56" s="241">
        <f>'محاسبات سالانه'!AN55</f>
        <v>0</v>
      </c>
    </row>
    <row r="57" spans="1:5" ht="28.5" x14ac:dyDescent="0.2">
      <c r="A57" s="244">
        <f>'محاسبات سالانه'!A56</f>
        <v>0</v>
      </c>
      <c r="B57" s="241">
        <f>'محاسبات سالانه'!C56</f>
        <v>0</v>
      </c>
      <c r="C57" s="241">
        <f t="shared" si="1"/>
        <v>0</v>
      </c>
      <c r="D57" s="241">
        <f>'محاسبات سالانه'!AM56</f>
        <v>0</v>
      </c>
      <c r="E57" s="241">
        <f>'محاسبات سالانه'!AN56</f>
        <v>0</v>
      </c>
    </row>
    <row r="58" spans="1:5" ht="28.5" x14ac:dyDescent="0.2">
      <c r="A58" s="244">
        <f>'محاسبات سالانه'!A57</f>
        <v>0</v>
      </c>
      <c r="B58" s="241">
        <f>'محاسبات سالانه'!C57</f>
        <v>0</v>
      </c>
      <c r="C58" s="241">
        <f t="shared" si="1"/>
        <v>0</v>
      </c>
      <c r="D58" s="241">
        <f>'محاسبات سالانه'!AM57</f>
        <v>0</v>
      </c>
      <c r="E58" s="241">
        <f>'محاسبات سالانه'!AN57</f>
        <v>0</v>
      </c>
    </row>
    <row r="59" spans="1:5" ht="28.5" x14ac:dyDescent="0.2">
      <c r="A59" s="244">
        <f>'محاسبات سالانه'!A58</f>
        <v>0</v>
      </c>
      <c r="B59" s="241">
        <f>'محاسبات سالانه'!C58</f>
        <v>0</v>
      </c>
      <c r="C59" s="241">
        <f t="shared" si="1"/>
        <v>0</v>
      </c>
      <c r="D59" s="241">
        <f>'محاسبات سالانه'!AM58</f>
        <v>0</v>
      </c>
      <c r="E59" s="241">
        <f>'محاسبات سالانه'!AN58</f>
        <v>0</v>
      </c>
    </row>
    <row r="60" spans="1:5" ht="28.5" x14ac:dyDescent="0.2">
      <c r="A60" s="244">
        <f>'محاسبات سالانه'!A59</f>
        <v>0</v>
      </c>
      <c r="B60" s="241">
        <f>'محاسبات سالانه'!C59</f>
        <v>0</v>
      </c>
      <c r="C60" s="241">
        <f t="shared" si="1"/>
        <v>0</v>
      </c>
      <c r="D60" s="241">
        <f>'محاسبات سالانه'!AM59</f>
        <v>0</v>
      </c>
      <c r="E60" s="241">
        <f>'محاسبات سالانه'!AN59</f>
        <v>0</v>
      </c>
    </row>
    <row r="61" spans="1:5" ht="28.5" x14ac:dyDescent="0.2">
      <c r="A61" s="244">
        <f>'محاسبات سالانه'!A60</f>
        <v>0</v>
      </c>
      <c r="B61" s="241">
        <f>'محاسبات سالانه'!C60</f>
        <v>0</v>
      </c>
      <c r="C61" s="241">
        <f t="shared" si="1"/>
        <v>0</v>
      </c>
      <c r="D61" s="241">
        <f>'محاسبات سالانه'!AM60</f>
        <v>0</v>
      </c>
      <c r="E61" s="241">
        <f>'محاسبات سالانه'!AN60</f>
        <v>0</v>
      </c>
    </row>
    <row r="62" spans="1:5" ht="28.5" x14ac:dyDescent="0.2">
      <c r="A62" s="244">
        <f>'محاسبات سالانه'!A61</f>
        <v>0</v>
      </c>
      <c r="B62" s="241">
        <f>'محاسبات سالانه'!C61</f>
        <v>0</v>
      </c>
      <c r="C62" s="241">
        <f t="shared" si="1"/>
        <v>0</v>
      </c>
      <c r="D62" s="241">
        <f>'محاسبات سالانه'!AM61</f>
        <v>0</v>
      </c>
      <c r="E62" s="241">
        <f>'محاسبات سالانه'!AN61</f>
        <v>0</v>
      </c>
    </row>
    <row r="63" spans="1:5" ht="28.5" x14ac:dyDescent="0.2">
      <c r="A63" s="244">
        <f>'محاسبات سالانه'!A62</f>
        <v>0</v>
      </c>
      <c r="B63" s="241">
        <f>'محاسبات سالانه'!C62</f>
        <v>0</v>
      </c>
      <c r="C63" s="241">
        <f t="shared" si="1"/>
        <v>0</v>
      </c>
      <c r="D63" s="241">
        <f>'محاسبات سالانه'!AM62</f>
        <v>0</v>
      </c>
      <c r="E63" s="241">
        <f>'محاسبات سالانه'!AN62</f>
        <v>0</v>
      </c>
    </row>
    <row r="64" spans="1:5" ht="28.5" x14ac:dyDescent="0.2">
      <c r="A64" s="244">
        <f>'محاسبات سالانه'!A63</f>
        <v>0</v>
      </c>
      <c r="B64" s="241">
        <f>'محاسبات سالانه'!C63</f>
        <v>0</v>
      </c>
      <c r="C64" s="241">
        <f t="shared" si="1"/>
        <v>0</v>
      </c>
      <c r="D64" s="241">
        <f>'محاسبات سالانه'!AM63</f>
        <v>0</v>
      </c>
      <c r="E64" s="241">
        <f>'محاسبات سالانه'!AN63</f>
        <v>0</v>
      </c>
    </row>
    <row r="65" spans="1:5" ht="28.5" x14ac:dyDescent="0.2">
      <c r="A65" s="244">
        <f>'محاسبات سالانه'!A64</f>
        <v>0</v>
      </c>
      <c r="B65" s="241">
        <f>'محاسبات سالانه'!C64</f>
        <v>0</v>
      </c>
      <c r="C65" s="241">
        <f t="shared" si="1"/>
        <v>0</v>
      </c>
      <c r="D65" s="241">
        <f>'محاسبات سالانه'!AM64</f>
        <v>0</v>
      </c>
      <c r="E65" s="241">
        <f>'محاسبات سالانه'!AN64</f>
        <v>0</v>
      </c>
    </row>
    <row r="66" spans="1:5" ht="28.5" x14ac:dyDescent="0.2">
      <c r="A66" s="244">
        <f>'محاسبات سالانه'!A65</f>
        <v>0</v>
      </c>
      <c r="B66" s="241">
        <f>'محاسبات سالانه'!C65</f>
        <v>0</v>
      </c>
      <c r="C66" s="241">
        <f t="shared" si="1"/>
        <v>0</v>
      </c>
      <c r="D66" s="241">
        <f>'محاسبات سالانه'!AM65</f>
        <v>0</v>
      </c>
      <c r="E66" s="241">
        <f>'محاسبات سالانه'!AN65</f>
        <v>0</v>
      </c>
    </row>
    <row r="67" spans="1:5" ht="28.5" x14ac:dyDescent="0.2">
      <c r="A67" s="244">
        <f>'محاسبات سالانه'!A66</f>
        <v>0</v>
      </c>
      <c r="B67" s="241">
        <f>'محاسبات سالانه'!C66</f>
        <v>0</v>
      </c>
      <c r="C67" s="241">
        <f t="shared" ref="C67:C71" si="2">B67-D67-E67</f>
        <v>0</v>
      </c>
      <c r="D67" s="241">
        <f>'محاسبات سالانه'!AM66</f>
        <v>0</v>
      </c>
      <c r="E67" s="241">
        <f>'محاسبات سالانه'!AN66</f>
        <v>0</v>
      </c>
    </row>
    <row r="68" spans="1:5" ht="28.5" x14ac:dyDescent="0.2">
      <c r="A68" s="244">
        <f>'محاسبات سالانه'!A67</f>
        <v>0</v>
      </c>
      <c r="B68" s="241">
        <f>'محاسبات سالانه'!C67</f>
        <v>0</v>
      </c>
      <c r="C68" s="241">
        <f t="shared" si="2"/>
        <v>0</v>
      </c>
      <c r="D68" s="241">
        <f>'محاسبات سالانه'!AM67</f>
        <v>0</v>
      </c>
      <c r="E68" s="241">
        <f>'محاسبات سالانه'!AN67</f>
        <v>0</v>
      </c>
    </row>
    <row r="69" spans="1:5" ht="28.5" x14ac:dyDescent="0.2">
      <c r="A69" s="244">
        <f>'محاسبات سالانه'!A68</f>
        <v>0</v>
      </c>
      <c r="B69" s="241">
        <f>'محاسبات سالانه'!C68</f>
        <v>0</v>
      </c>
      <c r="C69" s="241">
        <f t="shared" si="2"/>
        <v>0</v>
      </c>
      <c r="D69" s="241">
        <f>'محاسبات سالانه'!AM68</f>
        <v>0</v>
      </c>
      <c r="E69" s="241">
        <f>'محاسبات سالانه'!AN68</f>
        <v>0</v>
      </c>
    </row>
    <row r="70" spans="1:5" ht="28.5" x14ac:dyDescent="0.2">
      <c r="A70" s="244">
        <f>'محاسبات سالانه'!A69</f>
        <v>0</v>
      </c>
      <c r="B70" s="241">
        <f>'محاسبات سالانه'!C69</f>
        <v>0</v>
      </c>
      <c r="C70" s="241">
        <f t="shared" si="2"/>
        <v>0</v>
      </c>
      <c r="D70" s="241">
        <f>'محاسبات سالانه'!AM69</f>
        <v>0</v>
      </c>
      <c r="E70" s="241">
        <f>'محاسبات سالانه'!AN69</f>
        <v>0</v>
      </c>
    </row>
    <row r="71" spans="1:5" ht="29.25" thickBot="1" x14ac:dyDescent="0.25">
      <c r="A71" s="245">
        <f>'محاسبات سالانه'!A70</f>
        <v>0</v>
      </c>
      <c r="B71" s="246">
        <f>'محاسبات سالانه'!C70</f>
        <v>0</v>
      </c>
      <c r="C71" s="246">
        <f t="shared" si="2"/>
        <v>0</v>
      </c>
      <c r="D71" s="246">
        <f>'محاسبات سالانه'!AM70</f>
        <v>0</v>
      </c>
      <c r="E71" s="246">
        <f>'محاسبات سالانه'!AN70</f>
        <v>0</v>
      </c>
    </row>
  </sheetData>
  <sheetProtection algorithmName="SHA-512" hashValue="trOhQ1pA/yb4wEaw8T6+RZUVkxzBayJZp0OVbL/S01iGGuazRWVY3p1lFVD55kGMmlOjoZpjb/rHxZRaPn5c5w==" saltValue="n6czVtdo7pAauEe9FQ/00Q==" spinCount="100000" sheet="1" formatCells="0" formatColumns="0" formatRows="0" insertColumns="0" insertRows="0" insertHyperlinks="0" deleteColumns="0" deleteRows="0" sort="0" autoFilter="0" pivotTables="0"/>
  <mergeCells count="5"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BC950"/>
  <sheetViews>
    <sheetView zoomScale="90" zoomScaleNormal="9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F8" sqref="F8"/>
    </sheetView>
  </sheetViews>
  <sheetFormatPr defaultColWidth="9" defaultRowHeight="18.75" x14ac:dyDescent="0.2"/>
  <cols>
    <col min="1" max="1" width="13.875" style="212" bestFit="1" customWidth="1"/>
    <col min="2" max="2" width="7" style="212" customWidth="1"/>
    <col min="3" max="3" width="22.875" style="217" bestFit="1" customWidth="1"/>
    <col min="4" max="4" width="24.125" style="217" bestFit="1" customWidth="1"/>
    <col min="5" max="6" width="18.875" style="212" bestFit="1" customWidth="1"/>
    <col min="7" max="7" width="21.625" style="218" bestFit="1" customWidth="1"/>
    <col min="8" max="8" width="19.625" style="212" bestFit="1" customWidth="1"/>
    <col min="9" max="9" width="18.875" style="212" bestFit="1" customWidth="1"/>
    <col min="10" max="10" width="20" style="212" bestFit="1" customWidth="1"/>
    <col min="11" max="11" width="18.125" style="212" bestFit="1" customWidth="1"/>
    <col min="12" max="12" width="18" style="212" bestFit="1" customWidth="1"/>
    <col min="13" max="13" width="11.625" style="212" bestFit="1" customWidth="1"/>
    <col min="14" max="14" width="36.125" style="212" bestFit="1" customWidth="1"/>
    <col min="15" max="15" width="33.875" style="212" bestFit="1" customWidth="1"/>
    <col min="16" max="16" width="18.375" style="212" bestFit="1" customWidth="1"/>
    <col min="17" max="17" width="16.75" style="212" bestFit="1" customWidth="1"/>
    <col min="18" max="18" width="25" style="212" bestFit="1" customWidth="1"/>
    <col min="19" max="19" width="25.25" style="212" bestFit="1" customWidth="1"/>
    <col min="20" max="20" width="2.375" style="212" customWidth="1"/>
    <col min="21" max="21" width="18.125" style="212" bestFit="1" customWidth="1"/>
    <col min="22" max="22" width="18.875" style="219" bestFit="1" customWidth="1"/>
    <col min="23" max="23" width="17.75" style="219" bestFit="1" customWidth="1"/>
    <col min="24" max="24" width="33.125" style="212" bestFit="1" customWidth="1"/>
    <col min="25" max="25" width="26.625" style="219" bestFit="1" customWidth="1"/>
    <col min="26" max="26" width="31.125" style="212" bestFit="1" customWidth="1"/>
    <col min="27" max="27" width="30.625" style="219" bestFit="1" customWidth="1"/>
    <col min="28" max="28" width="35.125" style="212" bestFit="1" customWidth="1"/>
    <col min="29" max="29" width="29.75" style="219" bestFit="1" customWidth="1"/>
    <col min="30" max="30" width="34.375" style="217" bestFit="1" customWidth="1"/>
    <col min="31" max="31" width="29" style="212" bestFit="1" customWidth="1"/>
    <col min="32" max="32" width="33.625" style="217" bestFit="1" customWidth="1"/>
    <col min="33" max="33" width="23.875" style="219" bestFit="1" customWidth="1"/>
    <col min="34" max="34" width="28.375" style="212" bestFit="1" customWidth="1"/>
    <col min="35" max="35" width="19" style="216" bestFit="1" customWidth="1"/>
    <col min="36" max="36" width="23.625" style="212" bestFit="1" customWidth="1"/>
    <col min="37" max="37" width="2.25" style="219" customWidth="1"/>
    <col min="38" max="38" width="22" style="212" bestFit="1" customWidth="1"/>
    <col min="39" max="39" width="29.25" style="212" bestFit="1" customWidth="1"/>
    <col min="40" max="40" width="28.75" style="212" bestFit="1" customWidth="1"/>
    <col min="41" max="41" width="26.875" style="219" bestFit="1" customWidth="1"/>
    <col min="42" max="42" width="12.125" style="219" bestFit="1" customWidth="1"/>
    <col min="43" max="43" width="12" style="219" bestFit="1" customWidth="1"/>
    <col min="44" max="44" width="15.25" style="217" bestFit="1" customWidth="1"/>
    <col min="45" max="45" width="15.125" style="217" bestFit="1" customWidth="1"/>
    <col min="46" max="46" width="17.125" style="217" bestFit="1" customWidth="1"/>
    <col min="47" max="47" width="20.25" style="212" bestFit="1" customWidth="1"/>
    <col min="48" max="48" width="1.875" style="212" customWidth="1"/>
    <col min="49" max="49" width="28" style="217" bestFit="1" customWidth="1"/>
    <col min="50" max="50" width="27" style="217" customWidth="1"/>
    <col min="51" max="51" width="27" style="212" customWidth="1"/>
    <col min="52" max="52" width="0.125" style="73" customWidth="1"/>
    <col min="53" max="54" width="21.75" style="216" customWidth="1"/>
    <col min="55" max="55" width="13.875" style="216" bestFit="1" customWidth="1"/>
    <col min="56" max="16384" width="9" style="212"/>
  </cols>
  <sheetData>
    <row r="1" spans="1:55" s="191" customFormat="1" ht="21.75" customHeight="1" thickTop="1" thickBot="1" x14ac:dyDescent="0.25">
      <c r="A1" s="182" t="s">
        <v>17</v>
      </c>
      <c r="B1" s="182" t="s">
        <v>15</v>
      </c>
      <c r="C1" s="182" t="s">
        <v>37</v>
      </c>
      <c r="D1" s="182" t="s">
        <v>134</v>
      </c>
      <c r="E1" s="182" t="s">
        <v>118</v>
      </c>
      <c r="F1" s="182" t="s">
        <v>120</v>
      </c>
      <c r="G1" s="182" t="s">
        <v>121</v>
      </c>
      <c r="H1" s="182" t="s">
        <v>122</v>
      </c>
      <c r="I1" s="182" t="s">
        <v>123</v>
      </c>
      <c r="J1" s="182" t="s">
        <v>124</v>
      </c>
      <c r="K1" s="182" t="s">
        <v>44</v>
      </c>
      <c r="L1" s="182" t="s">
        <v>45</v>
      </c>
      <c r="M1" s="182" t="s">
        <v>133</v>
      </c>
      <c r="N1" s="182" t="s">
        <v>89</v>
      </c>
      <c r="O1" s="182" t="s">
        <v>93</v>
      </c>
      <c r="P1" s="182" t="s">
        <v>41</v>
      </c>
      <c r="Q1" s="182" t="s">
        <v>84</v>
      </c>
      <c r="R1" s="182" t="s">
        <v>56</v>
      </c>
      <c r="S1" s="182" t="s">
        <v>88</v>
      </c>
      <c r="T1" s="183"/>
      <c r="U1" s="184" t="s">
        <v>29</v>
      </c>
      <c r="V1" s="185" t="s">
        <v>30</v>
      </c>
      <c r="W1" s="184" t="s">
        <v>31</v>
      </c>
      <c r="X1" s="184" t="s">
        <v>51</v>
      </c>
      <c r="Y1" s="185" t="s">
        <v>52</v>
      </c>
      <c r="Z1" s="184" t="s">
        <v>53</v>
      </c>
      <c r="AA1" s="185" t="s">
        <v>54</v>
      </c>
      <c r="AB1" s="184" t="s">
        <v>55</v>
      </c>
      <c r="AC1" s="185" t="s">
        <v>33</v>
      </c>
      <c r="AD1" s="184" t="s">
        <v>34</v>
      </c>
      <c r="AE1" s="184" t="s">
        <v>69</v>
      </c>
      <c r="AF1" s="184" t="s">
        <v>90</v>
      </c>
      <c r="AG1" s="184" t="s">
        <v>32</v>
      </c>
      <c r="AH1" s="184" t="s">
        <v>62</v>
      </c>
      <c r="AI1" s="184" t="s">
        <v>60</v>
      </c>
      <c r="AJ1" s="184" t="s">
        <v>61</v>
      </c>
      <c r="AK1" s="186"/>
      <c r="AL1" s="187" t="s">
        <v>92</v>
      </c>
      <c r="AM1" s="187" t="s">
        <v>99</v>
      </c>
      <c r="AN1" s="187" t="s">
        <v>100</v>
      </c>
      <c r="AO1" s="187" t="s">
        <v>82</v>
      </c>
      <c r="AP1" s="187" t="s">
        <v>104</v>
      </c>
      <c r="AQ1" s="187" t="s">
        <v>101</v>
      </c>
      <c r="AR1" s="187" t="s">
        <v>64</v>
      </c>
      <c r="AS1" s="187" t="s">
        <v>35</v>
      </c>
      <c r="AT1" s="187" t="s">
        <v>36</v>
      </c>
      <c r="AU1" s="187" t="s">
        <v>80</v>
      </c>
      <c r="AV1" s="188"/>
      <c r="AW1" s="189" t="s">
        <v>43</v>
      </c>
      <c r="AX1" s="293" t="s">
        <v>42</v>
      </c>
      <c r="AY1" s="294"/>
      <c r="AZ1" s="190" t="s">
        <v>66</v>
      </c>
    </row>
    <row r="2" spans="1:55" ht="21" customHeight="1" x14ac:dyDescent="0.2">
      <c r="A2" s="192">
        <f>IF(db!$E$5=0,0,1)</f>
        <v>1</v>
      </c>
      <c r="B2" s="193">
        <f>IF(A2=0,0,db!E2)</f>
        <v>25</v>
      </c>
      <c r="C2" s="194">
        <f>IF(A2=0,0,db!E3)</f>
        <v>12000000</v>
      </c>
      <c r="D2" s="194">
        <f>IF(A2=0,0,SUM($C$2:C2))</f>
        <v>12000000</v>
      </c>
      <c r="E2" s="195">
        <f>IF(A2=0,0,db!$E$4*((1+db!$B$4)^(A2-1)))</f>
        <v>300000000</v>
      </c>
      <c r="F2" s="195">
        <f>IF(E2&lt;=db!$L$7,E2,db!$L$7)</f>
        <v>300000000</v>
      </c>
      <c r="G2" s="194">
        <f>IF(A2=0,0,IF(db!$D$6="بله",(db!$B$6)*F2,0))</f>
        <v>900000000</v>
      </c>
      <c r="H2" s="194">
        <f>IF(G2&lt;=db!$L$2,G2,db!$L$2)</f>
        <v>900000000</v>
      </c>
      <c r="I2" s="195">
        <f>IF(A2=0,0,IF(db!$D$7="بله",(db!$B$7)*F2,0))</f>
        <v>300000000</v>
      </c>
      <c r="J2" s="196">
        <f>IF(B2&gt;69,0,IF(B2=0,0,IF(I2&lt;=db!$L$3,I2,db!$L$3)))</f>
        <v>300000000</v>
      </c>
      <c r="K2" s="194">
        <f>IF(A2=0,0,IF(db!$D$9="بله",(db!$B$9)*F2,0))</f>
        <v>48000000</v>
      </c>
      <c r="L2" s="194">
        <f>IF(B2&gt;69,0,IF(B2=0,0,IF(K2&lt;=db!$L$4,K2,db!$L$4)))</f>
        <v>48000000</v>
      </c>
      <c r="M2" s="197">
        <f>IF(AND(db!$D$8="بله",B2&lt;69,B2&gt;0),1,0)</f>
        <v>1</v>
      </c>
      <c r="N2" s="195">
        <f>(N3+C3)*M2*((1)/(1+db!AA4))*(LOOKUP(B2,'جدول مرگ و میر'!$A$2:$A$108,'جدول مرگ و میر'!$E$2:$E$108))</f>
        <v>287951453.31803262</v>
      </c>
      <c r="O2" s="194">
        <f>C2*db!B$10*IF('محاسبات سالانه'!B2&gt;69,0,(LOOKUP('محاسبات سالانه'!B2+1,'جدول مرگ و میر'!$A$2:$A$108,'جدول مرگ و میر'!$O$2:$O$108)-LOOKUP('محاسبات سالانه'!B2+11,'جدول مرگ و میر'!$A$2:$A$108,'جدول مرگ و میر'!$O$2:$O$108))/LOOKUP('محاسبات سالانه'!B2,'جدول مرگ و میر'!$A$2:$A$108,'جدول مرگ و میر'!$M$2:$M$108))*IF(db!$D$10="بله",1,0)</f>
        <v>219526222.80103165</v>
      </c>
      <c r="P2" s="195">
        <f>IF(A2=0,0,IF(db!$D$11="بله",(db!$B$11)*F2,0))</f>
        <v>75000000</v>
      </c>
      <c r="Q2" s="196">
        <f>IF(B2&gt;59,0,IF(B2=0,0,IF(P2&lt;=db!$L$5,P2,db!$L$5)))</f>
        <v>75000000</v>
      </c>
      <c r="R2" s="194">
        <f>IF(A2=0,0,IF(db!$D$12="بله",(db!$B$12)*F2,0))</f>
        <v>150000000</v>
      </c>
      <c r="S2" s="194">
        <f>IF(B2&gt;59,0,IF(B2=0,0,IF(R2&lt;=db!$L$6,R2,db!$L$6)))</f>
        <v>150000000</v>
      </c>
      <c r="T2" s="198"/>
      <c r="U2" s="199">
        <f>IF(A2=0,0,IF(B2&lt;(db!$E$2+2),LOOKUP(B2,'جدول مرگ و میر'!$A$2:$A$108,'جدول مرگ و میر'!$P$2:$P$108),IF((B2&gt;=db!$E$2+4),LOOKUP(B2,'جدول مرگ و میر'!$A$2:$A$108,'جدول مرگ و میر'!$R$2:$R$108),LOOKUP(B2,'جدول مرگ و میر'!$A$2:$A$108,'جدول مرگ و میر'!$Q$2:$Q$108))))</f>
        <v>1.4375946466887561E-3</v>
      </c>
      <c r="V2" s="200">
        <f t="shared" ref="V2:V33" si="0">U2*F2</f>
        <v>431278.3940066268</v>
      </c>
      <c r="W2" s="201">
        <f>IF(A2=0,0,LOOKUP(db!$A$8,db!$AK$4:$AK$8,db!$AL$4:$AL$8))</f>
        <v>0.75</v>
      </c>
      <c r="X2" s="202">
        <f t="shared" ref="X2:X33" si="1">(W2/1000)*H2</f>
        <v>675000</v>
      </c>
      <c r="Y2" s="200">
        <f>IF(A2=0,0,LOOKUP(db!$A$8,db!$AK$4:$AK$8,db!$AM$4:$AM$8))</f>
        <v>0.75</v>
      </c>
      <c r="Z2" s="203">
        <f t="shared" ref="Z2:Z33" si="2">(Y2/1000)*J2</f>
        <v>225000</v>
      </c>
      <c r="AA2" s="204">
        <f>IF(A2=0,0,LOOKUP(db!$A$8,db!$AK$4:$AK$8,db!$AN$4:$AN$8))</f>
        <v>1.1000000000000001</v>
      </c>
      <c r="AB2" s="202">
        <f t="shared" ref="AB2:AB33" si="3">(AA2/(100))*L2</f>
        <v>528000</v>
      </c>
      <c r="AC2" s="200">
        <f>IF(db!$D$8="بله",Y2,0)</f>
        <v>0.75</v>
      </c>
      <c r="AD2" s="203">
        <f t="shared" ref="AD2:AD33" si="4">(AC2*N2)/1000</f>
        <v>215963.58998852447</v>
      </c>
      <c r="AE2" s="204">
        <f>IF(db!$D$10="بله",Y2,0)</f>
        <v>0.75</v>
      </c>
      <c r="AF2" s="202">
        <f t="shared" ref="AF2:AF33" si="5">AE2*O2/1000</f>
        <v>164644.66710077375</v>
      </c>
      <c r="AG2" s="203">
        <f>IF(A2=0,0,IF(B2&gt;60,0,LOOKUP(B2,db!$AP$3:$AP$63,db!$AQ$3:$AQ$63)))</f>
        <v>450</v>
      </c>
      <c r="AH2" s="203">
        <f t="shared" ref="AH2:AH33" si="6">(AG2/1000000)*Q2</f>
        <v>33750</v>
      </c>
      <c r="AI2" s="202">
        <f>IF(A2=0,0,IF(B2&gt;60,0,LOOKUP(B2,db!$AP$3:$AP$63,db!$AR$3:$AR$63)))</f>
        <v>450</v>
      </c>
      <c r="AJ2" s="202">
        <f t="shared" ref="AJ2:AJ33" si="7">(AI2/1000000)*S2</f>
        <v>67500</v>
      </c>
      <c r="AK2" s="205"/>
      <c r="AL2" s="206">
        <f t="shared" ref="AL2:AL33" si="8">V2</f>
        <v>431278.3940066268</v>
      </c>
      <c r="AM2" s="207">
        <f>(AF2+AD2+AB2+Z2+X2)</f>
        <v>1808608.2570892982</v>
      </c>
      <c r="AN2" s="206">
        <f>(AJ2+AH2)</f>
        <v>101250</v>
      </c>
      <c r="AO2" s="207">
        <f>AN2+AM2</f>
        <v>1909858.2570892982</v>
      </c>
      <c r="AP2" s="206">
        <f>(db!$AF$2/100)*(C2-AO2)</f>
        <v>403605.66971642809</v>
      </c>
      <c r="AQ2" s="206">
        <f>(db!$AF$6/100)*(C2-AO2)</f>
        <v>0</v>
      </c>
      <c r="AR2" s="207">
        <f>IF(A2&gt;5,0,$F$2*(db!AF$5/1000))</f>
        <v>450000</v>
      </c>
      <c r="AS2" s="206">
        <f>IF(A2=0,0,MIN(($C$2-$AO$2)*0.75,0.03*db!$E$4))</f>
        <v>7567606.3071830263</v>
      </c>
      <c r="AT2" s="206">
        <f>0.3*$AS$2</f>
        <v>2270281.8921549078</v>
      </c>
      <c r="AU2" s="207">
        <f t="shared" ref="AU2:AU33" si="9">(AT2+AR2+AQ2+AO2+AL2+AP2)</f>
        <v>5465024.2129672607</v>
      </c>
      <c r="AV2" s="208"/>
      <c r="AW2" s="209">
        <f>(C2+db!$B$5)-AU2</f>
        <v>6534975.7870327393</v>
      </c>
      <c r="AX2" s="210">
        <f>AW2*(1+db!Y4)</f>
        <v>7088502.6261529364</v>
      </c>
      <c r="AY2" s="210">
        <f>(AX2-SUM(AR3:$AR$7))</f>
        <v>5288502.6261529364</v>
      </c>
      <c r="AZ2" s="193">
        <f>IF(db!$E$5=0,0,1)</f>
        <v>1</v>
      </c>
      <c r="BA2" s="211"/>
      <c r="BB2" s="211"/>
      <c r="BC2" s="211"/>
    </row>
    <row r="3" spans="1:55" x14ac:dyDescent="0.2">
      <c r="A3" s="192">
        <f>IF(A2=0,0,IF(db!$E$5&lt;A2+1,0,A2+1))</f>
        <v>2</v>
      </c>
      <c r="B3" s="193">
        <f>IF(A3=0,0,(B2+1))</f>
        <v>26</v>
      </c>
      <c r="C3" s="194">
        <f>IF(A3=0,0,(C2*(1+db!$B$3)))</f>
        <v>13200000.000000002</v>
      </c>
      <c r="D3" s="194">
        <f>IF(A3=0,0,SUM($C$2:C3))</f>
        <v>25200000</v>
      </c>
      <c r="E3" s="195">
        <f>IF(A3=0,0,db!$E$4*((1+db!$B$4)^(A3-1)))</f>
        <v>330000000</v>
      </c>
      <c r="F3" s="195">
        <f>IF(E3&lt;=db!$L$7,E3,db!$L$7)</f>
        <v>330000000</v>
      </c>
      <c r="G3" s="194">
        <f>IF(A3=0,0,IF(db!$D$6="بله",(db!$B$6)*F3,0))</f>
        <v>990000000</v>
      </c>
      <c r="H3" s="194">
        <f>IF(G3&lt;=db!$L$2,G3,db!$L$2)</f>
        <v>990000000</v>
      </c>
      <c r="I3" s="195">
        <f>IF(A3=0,0,IF(db!$D$7="بله",(db!$B$7)*F3,0))</f>
        <v>330000000</v>
      </c>
      <c r="J3" s="196">
        <f>IF(B3&gt;69,0,IF(B3=0,0,IF(I3&lt;=db!$L$3,I3,db!$L$3)))</f>
        <v>330000000</v>
      </c>
      <c r="K3" s="194">
        <f>IF(A3=0,0,IF(db!$D$9="بله",(db!$B$9)*F3,0))</f>
        <v>52800000</v>
      </c>
      <c r="L3" s="194">
        <f>IF(B3&gt;69,0,IF(B3=0,0,IF(K3&lt;=db!$L$4,K3,db!$L$4)))</f>
        <v>50000000</v>
      </c>
      <c r="M3" s="197">
        <f>IF(AND(db!$D$8="بله",B3&lt;69,B3&gt;0),1,0)</f>
        <v>1</v>
      </c>
      <c r="N3" s="195">
        <f>(N4+C4)*M3*((1)/(1+db!AA5))*(LOOKUP(B3,'جدول مرگ و میر'!$A$2:$A$108,'جدول مرگ و میر'!$E$2:$E$108))</f>
        <v>321341669.03279001</v>
      </c>
      <c r="O3" s="194">
        <f>C3*db!B$10*IF('محاسبات سالانه'!B3&gt;69,0,(LOOKUP('محاسبات سالانه'!B3+1,'جدول مرگ و میر'!$A$2:$A$108,'جدول مرگ و میر'!$O$2:$O$108)-LOOKUP('محاسبات سالانه'!B3+11,'جدول مرگ و میر'!$A$2:$A$108,'جدول مرگ و میر'!$O$2:$O$108))/LOOKUP('محاسبات سالانه'!B3,'جدول مرگ و میر'!$A$2:$A$108,'جدول مرگ و میر'!$M$2:$M$108))*IF(db!$D$10="بله",1,0)</f>
        <v>241440081.65442634</v>
      </c>
      <c r="P3" s="195">
        <f>IF(A3=0,0,IF(db!$D$11="بله",(db!$B$11)*F3,0))</f>
        <v>82500000</v>
      </c>
      <c r="Q3" s="196">
        <f>IF(B3&gt;59,0,IF(B3=0,0,IF(P3&lt;=db!$L$5,P3,db!$L$5)))</f>
        <v>82500000</v>
      </c>
      <c r="R3" s="194">
        <f>IF(A3=0,0,IF(db!$D$12="بله",(db!$B$12)*F3,0))</f>
        <v>165000000</v>
      </c>
      <c r="S3" s="194">
        <f>IF(B3&gt;59,0,IF(B3=0,0,IF(R3&lt;=db!$L$6,R3,db!$L$6)))</f>
        <v>165000000</v>
      </c>
      <c r="T3" s="213"/>
      <c r="U3" s="199">
        <f>IF(A3=0,0,IF(B3&lt;(db!$E$2+2),LOOKUP(B3,'جدول مرگ و میر'!$A$2:$A$108,'جدول مرگ و میر'!$P$2:$P$108),IF((B3&gt;=db!$E$2+4),LOOKUP(B3,'جدول مرگ و میر'!$A$2:$A$108,'جدول مرگ و میر'!$R$2:$R$108),LOOKUP(B3,'جدول مرگ و میر'!$A$2:$A$108,'جدول مرگ و میر'!$Q$2:$Q$108))))</f>
        <v>1.4398239791695261E-3</v>
      </c>
      <c r="V3" s="200">
        <f t="shared" si="0"/>
        <v>475141.91312594363</v>
      </c>
      <c r="W3" s="201">
        <f>IF(A3=0,0,LOOKUP(db!$A$8,db!$AK$4:$AK$8,db!$AL$4:$AL$8))</f>
        <v>0.75</v>
      </c>
      <c r="X3" s="202">
        <f t="shared" si="1"/>
        <v>742500</v>
      </c>
      <c r="Y3" s="200">
        <f>IF(A3=0,0,LOOKUP(db!$A$8,db!$AK$4:$AK$8,db!$AM$4:$AM$8))</f>
        <v>0.75</v>
      </c>
      <c r="Z3" s="203">
        <f t="shared" si="2"/>
        <v>247500</v>
      </c>
      <c r="AA3" s="204">
        <f>IF(A3=0,0,LOOKUP(db!$A$8,db!$AK$4:$AK$8,db!$AN$4:$AN$8))</f>
        <v>1.1000000000000001</v>
      </c>
      <c r="AB3" s="202">
        <f t="shared" si="3"/>
        <v>550000</v>
      </c>
      <c r="AC3" s="200">
        <f>IF(db!$D$8="بله",Y3,0)</f>
        <v>0.75</v>
      </c>
      <c r="AD3" s="203">
        <f t="shared" si="4"/>
        <v>241006.25177459253</v>
      </c>
      <c r="AE3" s="204">
        <f>IF(db!$D$10="بله",Y3,0)</f>
        <v>0.75</v>
      </c>
      <c r="AF3" s="202">
        <f t="shared" si="5"/>
        <v>181080.06124081975</v>
      </c>
      <c r="AG3" s="203">
        <f>IF(A3=0,0,IF(B3&gt;60,0,LOOKUP(B3,db!$AP$3:$AP$63,db!$AQ$3:$AQ$63)))</f>
        <v>570</v>
      </c>
      <c r="AH3" s="203">
        <f t="shared" si="6"/>
        <v>47025</v>
      </c>
      <c r="AI3" s="202">
        <f>IF(A3=0,0,IF(B3&gt;60,0,LOOKUP(B3,db!$AP$3:$AP$63,db!$AR$3:$AR$63)))</f>
        <v>570</v>
      </c>
      <c r="AJ3" s="202">
        <f t="shared" si="7"/>
        <v>94050</v>
      </c>
      <c r="AK3" s="205"/>
      <c r="AL3" s="206">
        <f t="shared" si="8"/>
        <v>475141.91312594363</v>
      </c>
      <c r="AM3" s="207">
        <f t="shared" ref="AM3:AM66" si="10">(AF3+AD3+AB3+Z3+X3)</f>
        <v>1962086.3130154123</v>
      </c>
      <c r="AN3" s="206">
        <f t="shared" ref="AN3:AN66" si="11">(AJ3+AH3)</f>
        <v>141075</v>
      </c>
      <c r="AO3" s="207">
        <f t="shared" ref="AO3:AO66" si="12">AN3+AM3</f>
        <v>2103161.3130154125</v>
      </c>
      <c r="AP3" s="206">
        <f>(db!$AF$3/100)*(C3-AO3)</f>
        <v>221936.77373969179</v>
      </c>
      <c r="AQ3" s="206">
        <f>(db!$AF$7/100)*(C3-AO3)</f>
        <v>221936.77373969179</v>
      </c>
      <c r="AR3" s="207">
        <f>IF(A3&gt;5,0,$F$2*(db!AF$5/1000))</f>
        <v>450000</v>
      </c>
      <c r="AS3" s="206"/>
      <c r="AT3" s="206">
        <f>0.175*$AS$2</f>
        <v>1324331.1037570296</v>
      </c>
      <c r="AU3" s="207">
        <f t="shared" si="9"/>
        <v>4796507.877377769</v>
      </c>
      <c r="AV3" s="214"/>
      <c r="AW3" s="209">
        <f t="shared" ref="AW3:AW34" si="13">(C3-AU3)</f>
        <v>8403492.1226222329</v>
      </c>
      <c r="AX3" s="210">
        <f>IF(A3=0,0,((AW3)*(1+db!Y5))+((AX2)*(1+db!U5)))</f>
        <v>17337949.456160605</v>
      </c>
      <c r="AY3" s="210">
        <f>(AX3-SUM(AR4:$AR$7))</f>
        <v>15987949.456160605</v>
      </c>
      <c r="AZ3" s="193">
        <f t="shared" ref="AZ3:AZ66" si="14">1+AZ2</f>
        <v>2</v>
      </c>
      <c r="BA3" s="211"/>
      <c r="BB3" s="211"/>
      <c r="BC3" s="211"/>
    </row>
    <row r="4" spans="1:55" x14ac:dyDescent="0.2">
      <c r="A4" s="192">
        <f>IF(A3=0,0,IF(db!$E$5&lt;A3+1,0,A3+1))</f>
        <v>3</v>
      </c>
      <c r="B4" s="193">
        <f t="shared" ref="B4:B67" si="15">IF(A4=0,0,(B3+1))</f>
        <v>27</v>
      </c>
      <c r="C4" s="194">
        <f>IF(A4=0,0,(C3*(1+db!$B$3)))</f>
        <v>14520000.000000004</v>
      </c>
      <c r="D4" s="194">
        <f>IF(A4=0,0,SUM($C$2:C4))</f>
        <v>39720000</v>
      </c>
      <c r="E4" s="195">
        <f>IF(A4=0,0,db!$E$4*((1+db!$B$4)^(A4-1)))</f>
        <v>363000000.00000006</v>
      </c>
      <c r="F4" s="195">
        <f>IF(E4&lt;=db!$L$7,E4,db!$L$7)</f>
        <v>363000000.00000006</v>
      </c>
      <c r="G4" s="194">
        <f>IF(A4=0,0,IF(db!$D$6="بله",(db!$B$6)*F4,0))</f>
        <v>1089000000.0000002</v>
      </c>
      <c r="H4" s="194">
        <f>IF(G4&lt;=db!$L$2,G4,db!$L$2)</f>
        <v>1089000000.0000002</v>
      </c>
      <c r="I4" s="195">
        <f>IF(A4=0,0,IF(db!$D$7="بله",(db!$B$7)*F4,0))</f>
        <v>363000000.00000006</v>
      </c>
      <c r="J4" s="196">
        <f>IF(B4&gt;69,0,IF(B4=0,0,IF(I4&lt;=db!$L$3,I4,db!$L$3)))</f>
        <v>363000000.00000006</v>
      </c>
      <c r="K4" s="194">
        <f>IF(A4=0,0,IF(db!$D$9="بله",(db!$B$9)*F4,0))</f>
        <v>58080000.000000007</v>
      </c>
      <c r="L4" s="194">
        <f>IF(B4&gt;69,0,IF(B4=0,0,IF(K4&lt;=db!$L$4,K4,db!$L$4)))</f>
        <v>50000000</v>
      </c>
      <c r="M4" s="197">
        <f>IF(AND(db!$D$8="بله",B4&lt;69,B4&gt;0),1,0)</f>
        <v>1</v>
      </c>
      <c r="N4" s="195">
        <f>(N5+C5)*M4*((1)/(1+db!AA6))*(LOOKUP(B4,'جدول مرگ و میر'!$A$2:$A$108,'جدول مرگ و میر'!$E$2:$E$108))</f>
        <v>358815281.24217397</v>
      </c>
      <c r="O4" s="194">
        <f>C4*db!B$10*IF('محاسبات سالانه'!B4&gt;69,0,(LOOKUP('محاسبات سالانه'!B4+1,'جدول مرگ و میر'!$A$2:$A$108,'جدول مرگ و میر'!$O$2:$O$108)-LOOKUP('محاسبات سالانه'!B4+11,'جدول مرگ و میر'!$A$2:$A$108,'جدول مرگ و میر'!$O$2:$O$108))/LOOKUP('محاسبات سالانه'!B4,'جدول مرگ و میر'!$A$2:$A$108,'جدول مرگ و میر'!$M$2:$M$108))*IF(db!$D$10="بله",1,0)</f>
        <v>265526652.41574687</v>
      </c>
      <c r="P4" s="195">
        <f>IF(A4=0,0,IF(db!$D$11="بله",(db!$B$11)*F4,0))</f>
        <v>90750000.000000015</v>
      </c>
      <c r="Q4" s="196">
        <f>IF(B4&gt;59,0,IF(B4=0,0,IF(P4&lt;=db!$L$5,P4,db!$L$5)))</f>
        <v>90750000.000000015</v>
      </c>
      <c r="R4" s="194">
        <f>IF(A4=0,0,IF(db!$D$12="بله",(db!$B$12)*F4,0))</f>
        <v>181500000.00000003</v>
      </c>
      <c r="S4" s="194">
        <f>IF(B4&gt;59,0,IF(B4=0,0,IF(R4&lt;=db!$L$6,R4,db!$L$6)))</f>
        <v>181500000.00000003</v>
      </c>
      <c r="T4" s="213"/>
      <c r="U4" s="199">
        <f>IF(A4=0,0,IF(B4&lt;(db!$E$2+2),LOOKUP(B4,'جدول مرگ و میر'!$A$2:$A$108,'جدول مرگ و میر'!$P$2:$P$108),IF((B4&gt;=db!$E$2+4),LOOKUP(B4,'جدول مرگ و میر'!$A$2:$A$108,'جدول مرگ و میر'!$R$2:$R$108),LOOKUP(B4,'جدول مرگ و میر'!$A$2:$A$108,'جدول مرگ و میر'!$Q$2:$Q$108))))</f>
        <v>1.4707532450917149E-3</v>
      </c>
      <c r="V4" s="200">
        <f t="shared" si="0"/>
        <v>533883.42796829261</v>
      </c>
      <c r="W4" s="201">
        <f>IF(A4=0,0,LOOKUP(db!$A$8,db!$AK$4:$AK$8,db!$AL$4:$AL$8))</f>
        <v>0.75</v>
      </c>
      <c r="X4" s="202">
        <f t="shared" si="1"/>
        <v>816750.00000000023</v>
      </c>
      <c r="Y4" s="200">
        <f>IF(A4=0,0,LOOKUP(db!$A$8,db!$AK$4:$AK$8,db!$AM$4:$AM$8))</f>
        <v>0.75</v>
      </c>
      <c r="Z4" s="203">
        <f t="shared" si="2"/>
        <v>272250.00000000006</v>
      </c>
      <c r="AA4" s="204">
        <f>IF(A4=0,0,LOOKUP(db!$A$8,db!$AK$4:$AK$8,db!$AN$4:$AN$8))</f>
        <v>1.1000000000000001</v>
      </c>
      <c r="AB4" s="202">
        <f t="shared" si="3"/>
        <v>550000</v>
      </c>
      <c r="AC4" s="200">
        <f>IF(db!$D$8="بله",Y4,0)</f>
        <v>0.75</v>
      </c>
      <c r="AD4" s="203">
        <f t="shared" si="4"/>
        <v>269111.46093163051</v>
      </c>
      <c r="AE4" s="204">
        <f>IF(db!$D$10="بله",Y4,0)</f>
        <v>0.75</v>
      </c>
      <c r="AF4" s="202">
        <f t="shared" si="5"/>
        <v>199144.98931181015</v>
      </c>
      <c r="AG4" s="203">
        <f>IF(A4=0,0,IF(B4&gt;60,0,LOOKUP(B4,db!$AP$3:$AP$63,db!$AQ$3:$AQ$63)))</f>
        <v>570</v>
      </c>
      <c r="AH4" s="203">
        <f t="shared" si="6"/>
        <v>51727.500000000007</v>
      </c>
      <c r="AI4" s="202">
        <f>IF(A4=0,0,IF(B4&gt;60,0,LOOKUP(B4,db!$AP$3:$AP$63,db!$AR$3:$AR$63)))</f>
        <v>570</v>
      </c>
      <c r="AJ4" s="202">
        <f t="shared" si="7"/>
        <v>103455.00000000001</v>
      </c>
      <c r="AK4" s="205"/>
      <c r="AL4" s="206">
        <f t="shared" si="8"/>
        <v>533883.42796829261</v>
      </c>
      <c r="AM4" s="207">
        <f t="shared" si="10"/>
        <v>2107256.4502434409</v>
      </c>
      <c r="AN4" s="206">
        <f t="shared" si="11"/>
        <v>155182.50000000003</v>
      </c>
      <c r="AO4" s="207">
        <f t="shared" si="12"/>
        <v>2262438.9502434409</v>
      </c>
      <c r="AP4" s="206">
        <f>(db!$AF$3/100)*(C4-AO4)</f>
        <v>245151.22099513124</v>
      </c>
      <c r="AQ4" s="206">
        <f>(db!$AF$7/100)*(C4-AO4)</f>
        <v>245151.22099513124</v>
      </c>
      <c r="AR4" s="207">
        <f>IF(A4&gt;5,0,$F$2*(db!AF$5/1000))</f>
        <v>450000</v>
      </c>
      <c r="AS4" s="206"/>
      <c r="AT4" s="206">
        <f t="shared" ref="AT4:AT6" si="16">0.175*$AS$2</f>
        <v>1324331.1037570296</v>
      </c>
      <c r="AU4" s="207">
        <f t="shared" si="9"/>
        <v>5060955.9239590252</v>
      </c>
      <c r="AV4" s="214"/>
      <c r="AW4" s="209">
        <f t="shared" si="13"/>
        <v>9459044.0760409795</v>
      </c>
      <c r="AX4" s="210">
        <f>IF(A4=0,0,((AW4)*(1+db!Y6))+((AX3)*(1+db!U6)))</f>
        <v>29704567.39934174</v>
      </c>
      <c r="AY4" s="210">
        <f>(AX4-SUM(AR5:$AR$7))</f>
        <v>28804567.39934174</v>
      </c>
      <c r="AZ4" s="193">
        <f t="shared" si="14"/>
        <v>3</v>
      </c>
      <c r="BA4" s="211"/>
      <c r="BB4" s="211"/>
      <c r="BC4" s="211"/>
    </row>
    <row r="5" spans="1:55" x14ac:dyDescent="0.2">
      <c r="A5" s="192">
        <f>IF(A4=0,0,IF(db!$E$5&lt;A4+1,0,A4+1))</f>
        <v>4</v>
      </c>
      <c r="B5" s="193">
        <f t="shared" si="15"/>
        <v>28</v>
      </c>
      <c r="C5" s="194">
        <f>IF(A5=0,0,(C4*(1+db!$B$3)))</f>
        <v>15972000.000000006</v>
      </c>
      <c r="D5" s="194">
        <f>IF(A5=0,0,SUM($C$2:C5))</f>
        <v>55692000.000000007</v>
      </c>
      <c r="E5" s="195">
        <f>IF(A5=0,0,db!$E$4*((1+db!$B$4)^(A5-1)))</f>
        <v>399300000.00000012</v>
      </c>
      <c r="F5" s="195">
        <f>IF(E5&lt;=db!$L$7,E5,db!$L$7)</f>
        <v>399300000.00000012</v>
      </c>
      <c r="G5" s="194">
        <f>IF(A5=0,0,IF(db!$D$6="بله",(db!$B$6)*F5,0))</f>
        <v>1197900000.0000005</v>
      </c>
      <c r="H5" s="194">
        <f>IF(G5&lt;=db!$L$2,G5,db!$L$2)</f>
        <v>1197900000.0000005</v>
      </c>
      <c r="I5" s="195">
        <f>IF(A5=0,0,IF(db!$D$7="بله",(db!$B$7)*F5,0))</f>
        <v>399300000.00000012</v>
      </c>
      <c r="J5" s="196">
        <f>IF(B5&gt;69,0,IF(B5=0,0,IF(I5&lt;=db!$L$3,I5,db!$L$3)))</f>
        <v>399300000.00000012</v>
      </c>
      <c r="K5" s="194">
        <f>IF(A5=0,0,IF(db!$D$9="بله",(db!$B$9)*F5,0))</f>
        <v>63888000.000000022</v>
      </c>
      <c r="L5" s="194">
        <f>IF(B5&gt;69,0,IF(B5=0,0,IF(K5&lt;=db!$L$4,K5,db!$L$4)))</f>
        <v>50000000</v>
      </c>
      <c r="M5" s="197">
        <f>IF(AND(db!$D$8="بله",B5&lt;69,B5&gt;0),1,0)</f>
        <v>1</v>
      </c>
      <c r="N5" s="195">
        <f>(N6+C6)*M5*((1)/(1+db!AA7))*(LOOKUP(B5,'جدول مرگ و میر'!$A$2:$A$108,'جدول مرگ و میر'!$E$2:$E$108))</f>
        <v>390124171.61231178</v>
      </c>
      <c r="O5" s="194">
        <f>C5*db!B$10*IF('محاسبات سالانه'!B5&gt;69,0,(LOOKUP('محاسبات سالانه'!B5+1,'جدول مرگ و میر'!$A$2:$A$108,'جدول مرگ و میر'!$O$2:$O$108)-LOOKUP('محاسبات سالانه'!B5+11,'جدول مرگ و میر'!$A$2:$A$108,'جدول مرگ و میر'!$O$2:$O$108))/LOOKUP('محاسبات سالانه'!B5,'جدول مرگ و میر'!$A$2:$A$108,'جدول مرگ و میر'!$M$2:$M$108))*IF(db!$D$10="بله",1,0)</f>
        <v>291999195.14599633</v>
      </c>
      <c r="P5" s="195">
        <f>IF(A5=0,0,IF(db!$D$11="بله",(db!$B$11)*F5,0))</f>
        <v>99825000.00000003</v>
      </c>
      <c r="Q5" s="196">
        <f>IF(B5&gt;59,0,IF(B5=0,0,IF(P5&lt;=db!$L$5,P5,db!$L$5)))</f>
        <v>99825000.00000003</v>
      </c>
      <c r="R5" s="194">
        <f>IF(A5=0,0,IF(db!$D$12="بله",(db!$B$12)*F5,0))</f>
        <v>199650000.00000006</v>
      </c>
      <c r="S5" s="194">
        <f>IF(B5&gt;59,0,IF(B5=0,0,IF(R5&lt;=db!$L$6,R5,db!$L$6)))</f>
        <v>199650000.00000006</v>
      </c>
      <c r="T5" s="213"/>
      <c r="U5" s="199">
        <f>IF(A5=0,0,IF(B5&lt;(db!$E$2+2),LOOKUP(B5,'جدول مرگ و میر'!$A$2:$A$108,'جدول مرگ و میر'!$P$2:$P$108),IF((B5&gt;=db!$E$2+4),LOOKUP(B5,'جدول مرگ و میر'!$A$2:$A$108,'جدول مرگ و میر'!$R$2:$R$108),LOOKUP(B5,'جدول مرگ و میر'!$A$2:$A$108,'جدول مرگ و میر'!$Q$2:$Q$108))))</f>
        <v>1.4924385879373022E-3</v>
      </c>
      <c r="V5" s="200">
        <f t="shared" si="0"/>
        <v>595930.72816336493</v>
      </c>
      <c r="W5" s="201">
        <f>IF(A5=0,0,LOOKUP(db!$A$8,db!$AK$4:$AK$8,db!$AL$4:$AL$8))</f>
        <v>0.75</v>
      </c>
      <c r="X5" s="202">
        <f t="shared" si="1"/>
        <v>898425.00000000035</v>
      </c>
      <c r="Y5" s="200">
        <f>IF(A5=0,0,LOOKUP(db!$A$8,db!$AK$4:$AK$8,db!$AM$4:$AM$8))</f>
        <v>0.75</v>
      </c>
      <c r="Z5" s="203">
        <f t="shared" si="2"/>
        <v>299475.00000000012</v>
      </c>
      <c r="AA5" s="204">
        <f>IF(A5=0,0,LOOKUP(db!$A$8,db!$AK$4:$AK$8,db!$AN$4:$AN$8))</f>
        <v>1.1000000000000001</v>
      </c>
      <c r="AB5" s="202">
        <f t="shared" si="3"/>
        <v>550000</v>
      </c>
      <c r="AC5" s="200">
        <f>IF(db!$D$8="بله",Y5,0)</f>
        <v>0.75</v>
      </c>
      <c r="AD5" s="203">
        <f t="shared" si="4"/>
        <v>292593.12870923383</v>
      </c>
      <c r="AE5" s="204">
        <f>IF(db!$D$10="بله",Y5,0)</f>
        <v>0.75</v>
      </c>
      <c r="AF5" s="202">
        <f t="shared" si="5"/>
        <v>218999.39635949724</v>
      </c>
      <c r="AG5" s="203">
        <f>IF(A5=0,0,IF(B5&gt;60,0,LOOKUP(B5,db!$AP$3:$AP$63,db!$AQ$3:$AQ$63)))</f>
        <v>570</v>
      </c>
      <c r="AH5" s="203">
        <f t="shared" si="6"/>
        <v>56900.250000000015</v>
      </c>
      <c r="AI5" s="202">
        <f>IF(A5=0,0,IF(B5&gt;60,0,LOOKUP(B5,db!$AP$3:$AP$63,db!$AR$3:$AR$63)))</f>
        <v>570</v>
      </c>
      <c r="AJ5" s="202">
        <f t="shared" si="7"/>
        <v>113800.50000000003</v>
      </c>
      <c r="AK5" s="205"/>
      <c r="AL5" s="206">
        <f t="shared" si="8"/>
        <v>595930.72816336493</v>
      </c>
      <c r="AM5" s="207">
        <f t="shared" si="10"/>
        <v>2259492.5250687315</v>
      </c>
      <c r="AN5" s="206">
        <f t="shared" si="11"/>
        <v>170700.75000000006</v>
      </c>
      <c r="AO5" s="207">
        <f t="shared" si="12"/>
        <v>2430193.2750687315</v>
      </c>
      <c r="AP5" s="206">
        <f>(db!$AF$3/100)*(C5-AO5)</f>
        <v>270836.13449862547</v>
      </c>
      <c r="AQ5" s="206">
        <f>(db!$AF$7/100)*(C5-AO5)</f>
        <v>270836.13449862547</v>
      </c>
      <c r="AR5" s="207">
        <f>IF(A5&gt;5,0,$F$2*(db!AF$5/1000))</f>
        <v>450000</v>
      </c>
      <c r="AS5" s="206"/>
      <c r="AT5" s="206">
        <f t="shared" si="16"/>
        <v>1324331.1037570296</v>
      </c>
      <c r="AU5" s="207">
        <f t="shared" si="9"/>
        <v>5342127.3759863768</v>
      </c>
      <c r="AV5" s="214"/>
      <c r="AW5" s="209">
        <f t="shared" si="13"/>
        <v>10629872.624013629</v>
      </c>
      <c r="AX5" s="210">
        <f>IF(A5=0,0,((AW5)*(1+db!Y7))+((AX4)*(1+db!U7)))</f>
        <v>44930581.012270778</v>
      </c>
      <c r="AY5" s="210">
        <f>(AX5-SUM(AR6:$AR$7))</f>
        <v>44480581.012270778</v>
      </c>
      <c r="AZ5" s="193">
        <f t="shared" si="14"/>
        <v>4</v>
      </c>
      <c r="BA5" s="211"/>
      <c r="BB5" s="211"/>
      <c r="BC5" s="211"/>
    </row>
    <row r="6" spans="1:55" x14ac:dyDescent="0.2">
      <c r="A6" s="192">
        <f>IF(A5=0,0,IF(db!$E$5&lt;A5+1,0,A5+1))</f>
        <v>5</v>
      </c>
      <c r="B6" s="193">
        <f t="shared" si="15"/>
        <v>29</v>
      </c>
      <c r="C6" s="194">
        <f>IF(A6=0,0,(C5*(1+db!$B$3)))</f>
        <v>17569200.000000007</v>
      </c>
      <c r="D6" s="194">
        <f>IF(A6=0,0,SUM($C$2:C6))</f>
        <v>73261200.000000015</v>
      </c>
      <c r="E6" s="195">
        <f>IF(A6=0,0,db!$E$4*((1+db!$B$4)^(A6-1)))</f>
        <v>439230000.00000012</v>
      </c>
      <c r="F6" s="195">
        <f>IF(E6&lt;=db!$L$7,E6,db!$L$7)</f>
        <v>439230000.00000012</v>
      </c>
      <c r="G6" s="194">
        <f>IF(A6=0,0,IF(db!$D$6="بله",(db!$B$6)*F6,0))</f>
        <v>1317690000.0000005</v>
      </c>
      <c r="H6" s="194">
        <f>IF(G6&lt;=db!$L$2,G6,db!$L$2)</f>
        <v>1317690000.0000005</v>
      </c>
      <c r="I6" s="195">
        <f>IF(A6=0,0,IF(db!$D$7="بله",(db!$B$7)*F6,0))</f>
        <v>439230000.00000012</v>
      </c>
      <c r="J6" s="196">
        <f>IF(B6&gt;69,0,IF(B6=0,0,IF(I6&lt;=db!$L$3,I6,db!$L$3)))</f>
        <v>439230000.00000012</v>
      </c>
      <c r="K6" s="194">
        <f>IF(A6=0,0,IF(db!$D$9="بله",(db!$B$9)*F6,0))</f>
        <v>70276800.000000015</v>
      </c>
      <c r="L6" s="194">
        <f>IF(B6&gt;69,0,IF(B6=0,0,IF(K6&lt;=db!$L$4,K6,db!$L$4)))</f>
        <v>50000000</v>
      </c>
      <c r="M6" s="197">
        <f>IF(AND(db!$D$8="بله",B6&lt;69,B6&gt;0),1,0)</f>
        <v>1</v>
      </c>
      <c r="N6" s="195">
        <f>(N7+C7)*M6*((1)/(1+db!AA8))*(LOOKUP(B6,'جدول مرگ و میر'!$A$2:$A$108,'جدول مرگ و میر'!$E$2:$E$108))</f>
        <v>423971611.34590805</v>
      </c>
      <c r="O6" s="194">
        <f>C6*db!B$10*IF('محاسبات سالانه'!B6&gt;69,0,(LOOKUP('محاسبات سالانه'!B6+1,'جدول مرگ و میر'!$A$2:$A$108,'جدول مرگ و میر'!$O$2:$O$108)-LOOKUP('محاسبات سالانه'!B6+11,'جدول مرگ و میر'!$A$2:$A$108,'جدول مرگ و میر'!$O$2:$O$108))/LOOKUP('محاسبات سالانه'!B6,'جدول مرگ و میر'!$A$2:$A$108,'جدول مرگ و میر'!$M$2:$M$108))*IF(db!$D$10="بله",1,0)</f>
        <v>321091543.00749034</v>
      </c>
      <c r="P6" s="195">
        <f>IF(A6=0,0,IF(db!$D$11="بله",(db!$B$11)*F6,0))</f>
        <v>109807500.00000003</v>
      </c>
      <c r="Q6" s="196">
        <f>IF(B6&gt;59,0,IF(B6=0,0,IF(P6&lt;=db!$L$5,P6,db!$L$5)))</f>
        <v>109807500.00000003</v>
      </c>
      <c r="R6" s="194">
        <f>IF(A6=0,0,IF(db!$D$12="بله",(db!$B$12)*F6,0))</f>
        <v>219615000.00000006</v>
      </c>
      <c r="S6" s="194">
        <f>IF(B6&gt;59,0,IF(B6=0,0,IF(R6&lt;=db!$L$6,R6,db!$L$6)))</f>
        <v>219615000.00000006</v>
      </c>
      <c r="T6" s="213"/>
      <c r="U6" s="199">
        <f>IF(A6=0,0,IF(B6&lt;(db!$E$2+2),LOOKUP(B6,'جدول مرگ و میر'!$A$2:$A$108,'جدول مرگ و میر'!$P$2:$P$108),IF((B6&gt;=db!$E$2+4),LOOKUP(B6,'جدول مرگ و میر'!$A$2:$A$108,'جدول مرگ و میر'!$R$2:$R$108),LOOKUP(B6,'جدول مرگ و میر'!$A$2:$A$108,'جدول مرگ و میر'!$Q$2:$Q$108))))</f>
        <v>1.5445708294972752E-3</v>
      </c>
      <c r="V6" s="200">
        <f t="shared" si="0"/>
        <v>678421.84544008842</v>
      </c>
      <c r="W6" s="201">
        <f>IF(A6=0,0,LOOKUP(db!$A$8,db!$AK$4:$AK$8,db!$AL$4:$AL$8))</f>
        <v>0.75</v>
      </c>
      <c r="X6" s="202">
        <f t="shared" si="1"/>
        <v>988267.50000000035</v>
      </c>
      <c r="Y6" s="200">
        <f>IF(A6=0,0,LOOKUP(db!$A$8,db!$AK$4:$AK$8,db!$AM$4:$AM$8))</f>
        <v>0.75</v>
      </c>
      <c r="Z6" s="203">
        <f t="shared" si="2"/>
        <v>329422.50000000012</v>
      </c>
      <c r="AA6" s="204">
        <f>IF(A6=0,0,LOOKUP(db!$A$8,db!$AK$4:$AK$8,db!$AN$4:$AN$8))</f>
        <v>1.1000000000000001</v>
      </c>
      <c r="AB6" s="202">
        <f t="shared" si="3"/>
        <v>550000</v>
      </c>
      <c r="AC6" s="200">
        <f>IF(db!$D$8="بله",Y6,0)</f>
        <v>0.75</v>
      </c>
      <c r="AD6" s="203">
        <f t="shared" si="4"/>
        <v>317978.70850943099</v>
      </c>
      <c r="AE6" s="204">
        <f>IF(db!$D$10="بله",Y6,0)</f>
        <v>0.75</v>
      </c>
      <c r="AF6" s="202">
        <f t="shared" si="5"/>
        <v>240818.65725561773</v>
      </c>
      <c r="AG6" s="203">
        <f>IF(A6=0,0,IF(B6&gt;60,0,LOOKUP(B6,db!$AP$3:$AP$63,db!$AQ$3:$AQ$63)))</f>
        <v>570</v>
      </c>
      <c r="AH6" s="203">
        <f t="shared" si="6"/>
        <v>62590.275000000016</v>
      </c>
      <c r="AI6" s="202">
        <f>IF(A6=0,0,IF(B6&gt;60,0,LOOKUP(B6,db!$AP$3:$AP$63,db!$AR$3:$AR$63)))</f>
        <v>570</v>
      </c>
      <c r="AJ6" s="202">
        <f t="shared" si="7"/>
        <v>125180.55000000003</v>
      </c>
      <c r="AK6" s="205"/>
      <c r="AL6" s="206">
        <f t="shared" si="8"/>
        <v>678421.84544008842</v>
      </c>
      <c r="AM6" s="207">
        <f t="shared" si="10"/>
        <v>2426487.3657650491</v>
      </c>
      <c r="AN6" s="206">
        <f t="shared" si="11"/>
        <v>187770.82500000004</v>
      </c>
      <c r="AO6" s="207">
        <f t="shared" si="12"/>
        <v>2614258.1907650493</v>
      </c>
      <c r="AP6" s="206">
        <f>(db!$AF$3/100)*(C6-AO6)</f>
        <v>299098.83618469915</v>
      </c>
      <c r="AQ6" s="206">
        <f>(db!$AF$7/100)*(C6-AO6)</f>
        <v>299098.83618469915</v>
      </c>
      <c r="AR6" s="207">
        <f>IF(A6&gt;5,0,$F$2*(db!AF$5/1000))</f>
        <v>450000</v>
      </c>
      <c r="AS6" s="206"/>
      <c r="AT6" s="206">
        <f t="shared" si="16"/>
        <v>1324331.1037570296</v>
      </c>
      <c r="AU6" s="207">
        <f t="shared" si="9"/>
        <v>5665208.8123315657</v>
      </c>
      <c r="AV6" s="214"/>
      <c r="AW6" s="209">
        <f t="shared" si="13"/>
        <v>11903991.187668443</v>
      </c>
      <c r="AX6" s="210">
        <f>IF(A6=0,0,((AW6)*(1+db!Y8))+((AX5)*(1+db!U8)))</f>
        <v>61963042.150146864</v>
      </c>
      <c r="AY6" s="210">
        <f>AX6</f>
        <v>61963042.150146864</v>
      </c>
      <c r="AZ6" s="193">
        <f t="shared" si="14"/>
        <v>5</v>
      </c>
      <c r="BA6" s="211"/>
      <c r="BB6" s="211"/>
      <c r="BC6" s="211"/>
    </row>
    <row r="7" spans="1:55" x14ac:dyDescent="0.2">
      <c r="A7" s="192">
        <f>IF(A6=0,0,IF(db!$E$5&lt;A6+1,0,A6+1))</f>
        <v>6</v>
      </c>
      <c r="B7" s="193">
        <f t="shared" si="15"/>
        <v>30</v>
      </c>
      <c r="C7" s="194">
        <f>IF(A7=0,0,(C6*(1+db!$B$3)))</f>
        <v>19326120.000000011</v>
      </c>
      <c r="D7" s="194">
        <f>IF(A7=0,0,SUM($C$2:C7))</f>
        <v>92587320.00000003</v>
      </c>
      <c r="E7" s="195">
        <f>IF(A7=0,0,db!$E$4*((1+db!$B$4)^(A7-1)))</f>
        <v>483153000.00000018</v>
      </c>
      <c r="F7" s="195">
        <f>IF(E7&lt;=db!$L$7,E7,db!$L$7)</f>
        <v>483153000.00000018</v>
      </c>
      <c r="G7" s="194">
        <f>IF(A7=0,0,IF(db!$D$6="بله",(db!$B$6)*F7,0))</f>
        <v>1449459000.0000005</v>
      </c>
      <c r="H7" s="194">
        <f>IF(G7&lt;=db!$L$2,G7,db!$L$2)</f>
        <v>1449459000.0000005</v>
      </c>
      <c r="I7" s="195">
        <f>IF(A7=0,0,IF(db!$D$7="بله",(db!$B$7)*F7,0))</f>
        <v>483153000.00000018</v>
      </c>
      <c r="J7" s="196">
        <f>IF(B7&gt;69,0,IF(B7=0,0,IF(I7&lt;=db!$L$3,I7,db!$L$3)))</f>
        <v>483153000.00000018</v>
      </c>
      <c r="K7" s="194">
        <f>IF(A7=0,0,IF(db!$D$9="بله",(db!$B$9)*F7,0))</f>
        <v>77304480.00000003</v>
      </c>
      <c r="L7" s="194">
        <f>IF(B7&gt;69,0,IF(B7=0,0,IF(K7&lt;=db!$L$4,K7,db!$L$4)))</f>
        <v>50000000</v>
      </c>
      <c r="M7" s="197">
        <f>IF(AND(db!$D$8="بله",B7&lt;69,B7&gt;0),1,0)</f>
        <v>1</v>
      </c>
      <c r="N7" s="195">
        <f>(N8+C8)*M7*((1)/(1+db!AA9))*(LOOKUP(B7,'جدول مرگ و میر'!$A$2:$A$108,'جدول مرگ و میر'!$E$2:$E$108))</f>
        <v>447799376.89145225</v>
      </c>
      <c r="O7" s="194">
        <f>C7*db!B$10*IF('محاسبات سالانه'!B7&gt;69,0,(LOOKUP('محاسبات سالانه'!B7+1,'جدول مرگ و میر'!$A$2:$A$108,'جدول مرگ و میر'!$O$2:$O$108)-LOOKUP('محاسبات سالانه'!B7+11,'جدول مرگ و میر'!$A$2:$A$108,'جدول مرگ و میر'!$O$2:$O$108))/LOOKUP('محاسبات سالانه'!B7,'جدول مرگ و میر'!$A$2:$A$108,'جدول مرگ و میر'!$M$2:$M$108))*IF(db!$D$10="بله",1,0)</f>
        <v>353060942.58314103</v>
      </c>
      <c r="P7" s="195">
        <f>IF(A7=0,0,IF(db!$D$11="بله",(db!$B$11)*F7,0))</f>
        <v>120788250.00000004</v>
      </c>
      <c r="Q7" s="196">
        <f>IF(B7&gt;59,0,IF(B7=0,0,IF(P7&lt;=db!$L$5,P7,db!$L$5)))</f>
        <v>120788250.00000004</v>
      </c>
      <c r="R7" s="194">
        <f>IF(A7=0,0,IF(db!$D$12="بله",(db!$B$12)*F7,0))</f>
        <v>241576500.00000009</v>
      </c>
      <c r="S7" s="194">
        <f>IF(B7&gt;59,0,IF(B7=0,0,IF(R7&lt;=db!$L$6,R7,db!$L$6)))</f>
        <v>241576500.00000009</v>
      </c>
      <c r="T7" s="213"/>
      <c r="U7" s="199">
        <f>IF(A7=0,0,IF(B7&lt;(db!$E$2+2),LOOKUP(B7,'جدول مرگ و میر'!$A$2:$A$108,'جدول مرگ و میر'!$P$2:$P$108),IF((B7&gt;=db!$E$2+4),LOOKUP(B7,'جدول مرگ و میر'!$A$2:$A$108,'جدول مرگ و میر'!$R$2:$R$108),LOOKUP(B7,'جدول مرگ و میر'!$A$2:$A$108,'جدول مرگ و میر'!$Q$2:$Q$108))))</f>
        <v>1.5963470008762593E-3</v>
      </c>
      <c r="V7" s="200">
        <f t="shared" si="0"/>
        <v>771279.84251436754</v>
      </c>
      <c r="W7" s="201">
        <f>IF(A7=0,0,LOOKUP(db!$A$8,db!$AK$4:$AK$8,db!$AL$4:$AL$8))</f>
        <v>0.75</v>
      </c>
      <c r="X7" s="202">
        <f t="shared" si="1"/>
        <v>1087094.2500000005</v>
      </c>
      <c r="Y7" s="200">
        <f>IF(A7=0,0,LOOKUP(db!$A$8,db!$AK$4:$AK$8,db!$AM$4:$AM$8))</f>
        <v>0.75</v>
      </c>
      <c r="Z7" s="203">
        <f t="shared" si="2"/>
        <v>362364.75000000012</v>
      </c>
      <c r="AA7" s="204">
        <f>IF(A7=0,0,LOOKUP(db!$A$8,db!$AK$4:$AK$8,db!$AN$4:$AN$8))</f>
        <v>1.1000000000000001</v>
      </c>
      <c r="AB7" s="202">
        <f t="shared" si="3"/>
        <v>550000</v>
      </c>
      <c r="AC7" s="200">
        <f>IF(db!$D$8="بله",Y7,0)</f>
        <v>0.75</v>
      </c>
      <c r="AD7" s="203">
        <f t="shared" si="4"/>
        <v>335849.53266858915</v>
      </c>
      <c r="AE7" s="204">
        <f>IF(db!$D$10="بله",Y7,0)</f>
        <v>0.75</v>
      </c>
      <c r="AF7" s="202">
        <f t="shared" si="5"/>
        <v>264795.70693735575</v>
      </c>
      <c r="AG7" s="203">
        <f>IF(A7=0,0,IF(B7&gt;60,0,LOOKUP(B7,db!$AP$3:$AP$63,db!$AQ$3:$AQ$63)))</f>
        <v>570</v>
      </c>
      <c r="AH7" s="203">
        <f t="shared" si="6"/>
        <v>68849.30250000002</v>
      </c>
      <c r="AI7" s="202">
        <f>IF(A7=0,0,IF(B7&gt;60,0,LOOKUP(B7,db!$AP$3:$AP$63,db!$AR$3:$AR$63)))</f>
        <v>570</v>
      </c>
      <c r="AJ7" s="202">
        <f t="shared" si="7"/>
        <v>137698.60500000004</v>
      </c>
      <c r="AK7" s="205"/>
      <c r="AL7" s="206">
        <f t="shared" si="8"/>
        <v>771279.84251436754</v>
      </c>
      <c r="AM7" s="207">
        <f t="shared" si="10"/>
        <v>2600104.2396059455</v>
      </c>
      <c r="AN7" s="206">
        <f t="shared" si="11"/>
        <v>206547.90750000006</v>
      </c>
      <c r="AO7" s="207">
        <f t="shared" si="12"/>
        <v>2806652.1471059457</v>
      </c>
      <c r="AP7" s="206">
        <f>(db!$AF$4/100)*(C7-AO7)</f>
        <v>247792.01779341098</v>
      </c>
      <c r="AQ7" s="206">
        <f>(db!$AF$8/100)*(C7-AO7)</f>
        <v>495584.03558682196</v>
      </c>
      <c r="AR7" s="207"/>
      <c r="AS7" s="206"/>
      <c r="AT7" s="206"/>
      <c r="AU7" s="207">
        <f t="shared" si="9"/>
        <v>4321308.0430005463</v>
      </c>
      <c r="AV7" s="214"/>
      <c r="AW7" s="209">
        <f t="shared" si="13"/>
        <v>15004811.956999466</v>
      </c>
      <c r="AX7" s="210">
        <f>IF(A7=0,0,((AW7)*(1+db!Y9))+((AX6)*(1+db!U9)))</f>
        <v>83965085.940376937</v>
      </c>
      <c r="AY7" s="210">
        <f t="shared" ref="AY7:AY70" si="17">AX7</f>
        <v>83965085.940376937</v>
      </c>
      <c r="AZ7" s="193">
        <f t="shared" si="14"/>
        <v>6</v>
      </c>
      <c r="BA7" s="211"/>
      <c r="BB7" s="211"/>
      <c r="BC7" s="211"/>
    </row>
    <row r="8" spans="1:55" x14ac:dyDescent="0.2">
      <c r="A8" s="192">
        <f>IF(A7=0,0,IF(db!$E$5&lt;A7+1,0,A7+1))</f>
        <v>7</v>
      </c>
      <c r="B8" s="193">
        <f t="shared" si="15"/>
        <v>31</v>
      </c>
      <c r="C8" s="194">
        <f>IF(A8=0,0,(C7*(1+db!$B$3)))</f>
        <v>21258732.000000015</v>
      </c>
      <c r="D8" s="194">
        <f>IF(A8=0,0,SUM($C$2:C8))</f>
        <v>113846052.00000004</v>
      </c>
      <c r="E8" s="195">
        <f>IF(A8=0,0,db!$E$4*((1+db!$B$4)^(A8-1)))</f>
        <v>531468300.00000024</v>
      </c>
      <c r="F8" s="195">
        <f>IF(E8&lt;=db!$L$7,E8,db!$L$7)</f>
        <v>531468300.00000024</v>
      </c>
      <c r="G8" s="194">
        <f>IF(A8=0,0,IF(db!$D$6="بله",(db!$B$6)*F8,0))</f>
        <v>1594404900.0000007</v>
      </c>
      <c r="H8" s="194">
        <f>IF(G8&lt;=db!$L$2,G8,db!$L$2)</f>
        <v>1594404900.0000007</v>
      </c>
      <c r="I8" s="195">
        <f>IF(A8=0,0,IF(db!$D$7="بله",(db!$B$7)*F8,0))</f>
        <v>531468300.00000024</v>
      </c>
      <c r="J8" s="196">
        <f>IF(B8&gt;69,0,IF(B8=0,0,IF(I8&lt;=db!$L$3,I8,db!$L$3)))</f>
        <v>531468300.00000024</v>
      </c>
      <c r="K8" s="194">
        <f>IF(A8=0,0,IF(db!$D$9="بله",(db!$B$9)*F8,0))</f>
        <v>85034928.000000045</v>
      </c>
      <c r="L8" s="194">
        <f>IF(B8&gt;69,0,IF(B8=0,0,IF(K8&lt;=db!$L$4,K8,db!$L$4)))</f>
        <v>50000000</v>
      </c>
      <c r="M8" s="197">
        <f>IF(AND(db!$D$8="بله",B8&lt;69,B8&gt;0),1,0)</f>
        <v>1</v>
      </c>
      <c r="N8" s="195">
        <f>(N9+C9)*M8*((1)/(1+db!AA10))*(LOOKUP(B8,'جدول مرگ و میر'!$A$2:$A$108,'جدول مرگ و میر'!$E$2:$E$108))</f>
        <v>472146672.92462534</v>
      </c>
      <c r="O8" s="194">
        <f>C8*db!B$10*IF('محاسبات سالانه'!B8&gt;69,0,(LOOKUP('محاسبات سالانه'!B8+1,'جدول مرگ و میر'!$A$2:$A$108,'جدول مرگ و میر'!$O$2:$O$108)-LOOKUP('محاسبات سالانه'!B8+11,'جدول مرگ و میر'!$A$2:$A$108,'جدول مرگ و میر'!$O$2:$O$108))/LOOKUP('محاسبات سالانه'!B8,'جدول مرگ و میر'!$A$2:$A$108,'جدول مرگ و میر'!$M$2:$M$108))*IF(db!$D$10="بله",1,0)</f>
        <v>388192585.44293427</v>
      </c>
      <c r="P8" s="195">
        <f>IF(A8=0,0,IF(db!$D$11="بله",(db!$B$11)*F8,0))</f>
        <v>132867075.00000006</v>
      </c>
      <c r="Q8" s="196">
        <f>IF(B8&gt;59,0,IF(B8=0,0,IF(P8&lt;=db!$L$5,P8,db!$L$5)))</f>
        <v>132867075.00000006</v>
      </c>
      <c r="R8" s="194">
        <f>IF(A8=0,0,IF(db!$D$12="بله",(db!$B$12)*F8,0))</f>
        <v>265734150.00000012</v>
      </c>
      <c r="S8" s="194">
        <f>IF(B8&gt;59,0,IF(B8=0,0,IF(R8&lt;=db!$L$6,R8,db!$L$6)))</f>
        <v>265734150.00000012</v>
      </c>
      <c r="T8" s="213"/>
      <c r="U8" s="199">
        <f>IF(A8=0,0,IF(B8&lt;(db!$E$2+2),LOOKUP(B8,'جدول مرگ و میر'!$A$2:$A$108,'جدول مرگ و میر'!$P$2:$P$108),IF((B8&gt;=db!$E$2+4),LOOKUP(B8,'جدول مرگ و میر'!$A$2:$A$108,'جدول مرگ و میر'!$R$2:$R$108),LOOKUP(B8,'جدول مرگ و میر'!$A$2:$A$108,'جدول مرگ و میر'!$Q$2:$Q$108))))</f>
        <v>1.6582473057471707E-3</v>
      </c>
      <c r="V8" s="200">
        <f t="shared" si="0"/>
        <v>881305.87656502938</v>
      </c>
      <c r="W8" s="201">
        <f>IF(A8=0,0,LOOKUP(db!$A$8,db!$AK$4:$AK$8,db!$AL$4:$AL$8))</f>
        <v>0.75</v>
      </c>
      <c r="X8" s="202">
        <f t="shared" si="1"/>
        <v>1195803.6750000005</v>
      </c>
      <c r="Y8" s="200">
        <f>IF(A8=0,0,LOOKUP(db!$A$8,db!$AK$4:$AK$8,db!$AM$4:$AM$8))</f>
        <v>0.75</v>
      </c>
      <c r="Z8" s="203">
        <f t="shared" si="2"/>
        <v>398601.22500000021</v>
      </c>
      <c r="AA8" s="204">
        <f>IF(A8=0,0,LOOKUP(db!$A$8,db!$AK$4:$AK$8,db!$AN$4:$AN$8))</f>
        <v>1.1000000000000001</v>
      </c>
      <c r="AB8" s="202">
        <f t="shared" si="3"/>
        <v>550000</v>
      </c>
      <c r="AC8" s="200">
        <f>IF(db!$D$8="بله",Y8,0)</f>
        <v>0.75</v>
      </c>
      <c r="AD8" s="203">
        <f t="shared" si="4"/>
        <v>354110.00469346897</v>
      </c>
      <c r="AE8" s="204">
        <f>IF(db!$D$10="بله",Y8,0)</f>
        <v>0.75</v>
      </c>
      <c r="AF8" s="202">
        <f t="shared" si="5"/>
        <v>291144.4390822007</v>
      </c>
      <c r="AG8" s="203">
        <f>IF(A8=0,0,IF(B8&gt;60,0,LOOKUP(B8,db!$AP$3:$AP$63,db!$AQ$3:$AQ$63)))</f>
        <v>750</v>
      </c>
      <c r="AH8" s="203">
        <f t="shared" si="6"/>
        <v>99650.306250000052</v>
      </c>
      <c r="AI8" s="202">
        <f>IF(A8=0,0,IF(B8&gt;60,0,LOOKUP(B8,db!$AP$3:$AP$63,db!$AR$3:$AR$63)))</f>
        <v>750</v>
      </c>
      <c r="AJ8" s="202">
        <f t="shared" si="7"/>
        <v>199300.6125000001</v>
      </c>
      <c r="AK8" s="205"/>
      <c r="AL8" s="206">
        <f t="shared" si="8"/>
        <v>881305.87656502938</v>
      </c>
      <c r="AM8" s="207">
        <f t="shared" si="10"/>
        <v>2789659.34377567</v>
      </c>
      <c r="AN8" s="206">
        <f t="shared" si="11"/>
        <v>298950.91875000019</v>
      </c>
      <c r="AO8" s="207">
        <f t="shared" si="12"/>
        <v>3088610.2625256702</v>
      </c>
      <c r="AP8" s="206">
        <f>(db!$AF$4/100)*(C8-AO8)</f>
        <v>272551.82606211514</v>
      </c>
      <c r="AQ8" s="206">
        <f>(db!$AF$8/100)*(C8-AO8)</f>
        <v>545103.65212423028</v>
      </c>
      <c r="AR8" s="207"/>
      <c r="AS8" s="206"/>
      <c r="AT8" s="206"/>
      <c r="AU8" s="207">
        <f t="shared" si="9"/>
        <v>4787571.6172770448</v>
      </c>
      <c r="AV8" s="214"/>
      <c r="AW8" s="209">
        <f t="shared" si="13"/>
        <v>16471160.38272297</v>
      </c>
      <c r="AX8" s="210">
        <f>IF(A8=0,0,((AW8)*(1+db!Y10))+((AX7)*(1+db!U10)))</f>
        <v>109711953.3564378</v>
      </c>
      <c r="AY8" s="210">
        <f t="shared" si="17"/>
        <v>109711953.3564378</v>
      </c>
      <c r="AZ8" s="193">
        <f t="shared" si="14"/>
        <v>7</v>
      </c>
      <c r="BA8" s="211"/>
      <c r="BB8" s="211"/>
      <c r="BC8" s="211"/>
    </row>
    <row r="9" spans="1:55" x14ac:dyDescent="0.2">
      <c r="A9" s="192">
        <f>IF(A8=0,0,IF(db!$E$5&lt;A8+1,0,A8+1))</f>
        <v>8</v>
      </c>
      <c r="B9" s="193">
        <f t="shared" si="15"/>
        <v>32</v>
      </c>
      <c r="C9" s="194">
        <f>IF(A9=0,0,(C8*(1+db!$B$3)))</f>
        <v>23384605.200000018</v>
      </c>
      <c r="D9" s="194">
        <f>IF(A9=0,0,SUM($C$2:C9))</f>
        <v>137230657.20000005</v>
      </c>
      <c r="E9" s="195">
        <f>IF(A9=0,0,db!$E$4*((1+db!$B$4)^(A9-1)))</f>
        <v>584615130.00000036</v>
      </c>
      <c r="F9" s="195">
        <f>IF(E9&lt;=db!$L$7,E9,db!$L$7)</f>
        <v>584615130.00000036</v>
      </c>
      <c r="G9" s="194">
        <f>IF(A9=0,0,IF(db!$D$6="بله",(db!$B$6)*F9,0))</f>
        <v>1753845390.000001</v>
      </c>
      <c r="H9" s="194">
        <f>IF(G9&lt;=db!$L$2,G9,db!$L$2)</f>
        <v>1753845390.000001</v>
      </c>
      <c r="I9" s="195">
        <f>IF(A9=0,0,IF(db!$D$7="بله",(db!$B$7)*F9,0))</f>
        <v>584615130.00000036</v>
      </c>
      <c r="J9" s="196">
        <f>IF(B9&gt;69,0,IF(B9=0,0,IF(I9&lt;=db!$L$3,I9,db!$L$3)))</f>
        <v>584615130.00000036</v>
      </c>
      <c r="K9" s="194">
        <f>IF(A9=0,0,IF(db!$D$9="بله",(db!$B$9)*F9,0))</f>
        <v>93538420.800000057</v>
      </c>
      <c r="L9" s="194">
        <f>IF(B9&gt;69,0,IF(B9=0,0,IF(K9&lt;=db!$L$4,K9,db!$L$4)))</f>
        <v>50000000</v>
      </c>
      <c r="M9" s="197">
        <f>IF(AND(db!$D$8="بله",B9&lt;69,B9&gt;0),1,0)</f>
        <v>1</v>
      </c>
      <c r="N9" s="195">
        <f>(N10+C10)*M9*((1)/(1+db!AA11))*(LOOKUP(B9,'جدول مرگ و میر'!$A$2:$A$108,'جدول مرگ و میر'!$E$2:$E$108))</f>
        <v>496881573.86387128</v>
      </c>
      <c r="O9" s="194">
        <f>C9*db!B$10*IF('محاسبات سالانه'!B9&gt;69,0,(LOOKUP('محاسبات سالانه'!B9+1,'جدول مرگ و میر'!$A$2:$A$108,'جدول مرگ و میر'!$O$2:$O$108)-LOOKUP('محاسبات سالانه'!B9+11,'جدول مرگ و میر'!$A$2:$A$108,'جدول مرگ و میر'!$O$2:$O$108))/LOOKUP('محاسبات سالانه'!B9,'جدول مرگ و میر'!$A$2:$A$108,'جدول مرگ و میر'!$M$2:$M$108))*IF(db!$D$10="بله",1,0)</f>
        <v>426794626.2984342</v>
      </c>
      <c r="P9" s="195">
        <f>IF(A9=0,0,IF(db!$D$11="بله",(db!$B$11)*F9,0))</f>
        <v>146153782.50000009</v>
      </c>
      <c r="Q9" s="196">
        <f>IF(B9&gt;59,0,IF(B9=0,0,IF(P9&lt;=db!$L$5,P9,db!$L$5)))</f>
        <v>146153782.50000009</v>
      </c>
      <c r="R9" s="194">
        <f>IF(A9=0,0,IF(db!$D$12="بله",(db!$B$12)*F9,0))</f>
        <v>292307565.00000018</v>
      </c>
      <c r="S9" s="194">
        <f>IF(B9&gt;59,0,IF(B9=0,0,IF(R9&lt;=db!$L$6,R9,db!$L$6)))</f>
        <v>292307565.00000018</v>
      </c>
      <c r="T9" s="213"/>
      <c r="U9" s="199">
        <f>IF(A9=0,0,IF(B9&lt;(db!$E$2+2),LOOKUP(B9,'جدول مرگ و میر'!$A$2:$A$108,'جدول مرگ و میر'!$P$2:$P$108),IF((B9&gt;=db!$E$2+4),LOOKUP(B9,'جدول مرگ و میر'!$A$2:$A$108,'جدول مرگ و میر'!$R$2:$R$108),LOOKUP(B9,'جدول مرگ و میر'!$A$2:$A$108,'جدول مرگ و میر'!$Q$2:$Q$108))))</f>
        <v>1.7204626256492658E-3</v>
      </c>
      <c r="V9" s="200">
        <f t="shared" si="0"/>
        <v>1005808.4815540875</v>
      </c>
      <c r="W9" s="201">
        <f>IF(A9=0,0,LOOKUP(db!$A$8,db!$AK$4:$AK$8,db!$AL$4:$AL$8))</f>
        <v>0.75</v>
      </c>
      <c r="X9" s="202">
        <f t="shared" si="1"/>
        <v>1315384.0425000007</v>
      </c>
      <c r="Y9" s="200">
        <f>IF(A9=0,0,LOOKUP(db!$A$8,db!$AK$4:$AK$8,db!$AM$4:$AM$8))</f>
        <v>0.75</v>
      </c>
      <c r="Z9" s="203">
        <f t="shared" si="2"/>
        <v>438461.34750000027</v>
      </c>
      <c r="AA9" s="204">
        <f>IF(A9=0,0,LOOKUP(db!$A$8,db!$AK$4:$AK$8,db!$AN$4:$AN$8))</f>
        <v>1.1000000000000001</v>
      </c>
      <c r="AB9" s="202">
        <f t="shared" si="3"/>
        <v>550000</v>
      </c>
      <c r="AC9" s="200">
        <f>IF(db!$D$8="بله",Y9,0)</f>
        <v>0.75</v>
      </c>
      <c r="AD9" s="203">
        <f t="shared" si="4"/>
        <v>372661.18039790343</v>
      </c>
      <c r="AE9" s="204">
        <f>IF(db!$D$10="بله",Y9,0)</f>
        <v>0.75</v>
      </c>
      <c r="AF9" s="202">
        <f t="shared" si="5"/>
        <v>320095.96972382563</v>
      </c>
      <c r="AG9" s="203">
        <f>IF(A9=0,0,IF(B9&gt;60,0,LOOKUP(B9,db!$AP$3:$AP$63,db!$AQ$3:$AQ$63)))</f>
        <v>750</v>
      </c>
      <c r="AH9" s="203">
        <f t="shared" si="6"/>
        <v>109615.33687500007</v>
      </c>
      <c r="AI9" s="202">
        <f>IF(A9=0,0,IF(B9&gt;60,0,LOOKUP(B9,db!$AP$3:$AP$63,db!$AR$3:$AR$63)))</f>
        <v>750</v>
      </c>
      <c r="AJ9" s="202">
        <f t="shared" si="7"/>
        <v>219230.67375000013</v>
      </c>
      <c r="AK9" s="205"/>
      <c r="AL9" s="206">
        <f t="shared" si="8"/>
        <v>1005808.4815540875</v>
      </c>
      <c r="AM9" s="207">
        <f t="shared" si="10"/>
        <v>2996602.5401217304</v>
      </c>
      <c r="AN9" s="206">
        <f t="shared" si="11"/>
        <v>328846.01062500023</v>
      </c>
      <c r="AO9" s="207">
        <f t="shared" si="12"/>
        <v>3325448.5507467305</v>
      </c>
      <c r="AP9" s="206">
        <f>(db!$AF$4/100)*(C9-AO9)</f>
        <v>300887.34973879927</v>
      </c>
      <c r="AQ9" s="206">
        <f>(db!$AF$8/100)*(C9-AO9)</f>
        <v>601774.69947759854</v>
      </c>
      <c r="AR9" s="207"/>
      <c r="AS9" s="206"/>
      <c r="AT9" s="206"/>
      <c r="AU9" s="207">
        <f t="shared" si="9"/>
        <v>5233919.0815172158</v>
      </c>
      <c r="AV9" s="214"/>
      <c r="AW9" s="209">
        <f t="shared" si="13"/>
        <v>18150686.118482802</v>
      </c>
      <c r="AX9" s="210">
        <f>IF(A9=0,0,((AW9)*(1+db!Y11))+((AX8)*(1+db!U11)))</f>
        <v>139802683.06028068</v>
      </c>
      <c r="AY9" s="210">
        <f t="shared" si="17"/>
        <v>139802683.06028068</v>
      </c>
      <c r="AZ9" s="193">
        <f t="shared" si="14"/>
        <v>8</v>
      </c>
      <c r="BA9" s="211"/>
      <c r="BB9" s="211"/>
      <c r="BC9" s="211"/>
    </row>
    <row r="10" spans="1:55" x14ac:dyDescent="0.2">
      <c r="A10" s="192">
        <f>IF(A9=0,0,IF(db!$E$5&lt;A9+1,0,A9+1))</f>
        <v>9</v>
      </c>
      <c r="B10" s="193">
        <f t="shared" si="15"/>
        <v>33</v>
      </c>
      <c r="C10" s="194">
        <f>IF(A10=0,0,(C9*(1+db!$B$3)))</f>
        <v>25723065.720000021</v>
      </c>
      <c r="D10" s="194">
        <f>IF(A10=0,0,SUM($C$2:C10))</f>
        <v>162953722.92000008</v>
      </c>
      <c r="E10" s="195">
        <f>IF(A10=0,0,db!$E$4*((1+db!$B$4)^(A10-1)))</f>
        <v>643076643.00000036</v>
      </c>
      <c r="F10" s="195">
        <f>IF(E10&lt;=db!$L$7,E10,db!$L$7)</f>
        <v>643076643.00000036</v>
      </c>
      <c r="G10" s="194">
        <f>IF(A10=0,0,IF(db!$D$6="بله",(db!$B$6)*F10,0))</f>
        <v>1929229929.000001</v>
      </c>
      <c r="H10" s="194">
        <f>IF(G10&lt;=db!$L$2,G10,db!$L$2)</f>
        <v>1929229929.000001</v>
      </c>
      <c r="I10" s="195">
        <f>IF(A10=0,0,IF(db!$D$7="بله",(db!$B$7)*F10,0))</f>
        <v>643076643.00000036</v>
      </c>
      <c r="J10" s="196">
        <f>IF(B10&gt;69,0,IF(B10=0,0,IF(I10&lt;=db!$L$3,I10,db!$L$3)))</f>
        <v>643076643.00000036</v>
      </c>
      <c r="K10" s="194">
        <f>IF(A10=0,0,IF(db!$D$9="بله",(db!$B$9)*F10,0))</f>
        <v>102892262.88000005</v>
      </c>
      <c r="L10" s="194">
        <f>IF(B10&gt;69,0,IF(B10=0,0,IF(K10&lt;=db!$L$4,K10,db!$L$4)))</f>
        <v>50000000</v>
      </c>
      <c r="M10" s="197">
        <f>IF(AND(db!$D$8="بله",B10&lt;69,B10&gt;0),1,0)</f>
        <v>1</v>
      </c>
      <c r="N10" s="195">
        <f>(N11+C11)*M10*((1)/(1+db!AA12))*(LOOKUP(B10,'جدول مرگ و میر'!$A$2:$A$108,'جدول مرگ و میر'!$E$2:$E$108))</f>
        <v>521834698.70502907</v>
      </c>
      <c r="O10" s="194">
        <f>C10*db!B$10*IF('محاسبات سالانه'!B10&gt;69,0,(LOOKUP('محاسبات سالانه'!B10+1,'جدول مرگ و میر'!$A$2:$A$108,'جدول مرگ و میر'!$O$2:$O$108)-LOOKUP('محاسبات سالانه'!B10+11,'جدول مرگ و میر'!$A$2:$A$108,'جدول مرگ و میر'!$O$2:$O$108))/LOOKUP('محاسبات سالانه'!B10,'جدول مرگ و میر'!$A$2:$A$108,'جدول مرگ و میر'!$M$2:$M$108))*IF(db!$D$10="بله",1,0)</f>
        <v>469200088.12949282</v>
      </c>
      <c r="P10" s="195">
        <f>IF(A10=0,0,IF(db!$D$11="بله",(db!$B$11)*F10,0))</f>
        <v>160769160.75000009</v>
      </c>
      <c r="Q10" s="196">
        <f>IF(B10&gt;59,0,IF(B10=0,0,IF(P10&lt;=db!$L$5,P10,db!$L$5)))</f>
        <v>160769160.75000009</v>
      </c>
      <c r="R10" s="194">
        <f>IF(A10=0,0,IF(db!$D$12="بله",(db!$B$12)*F10,0))</f>
        <v>321538321.50000018</v>
      </c>
      <c r="S10" s="194">
        <f>IF(B10&gt;59,0,IF(B10=0,0,IF(R10&lt;=db!$L$6,R10,db!$L$6)))</f>
        <v>300000000</v>
      </c>
      <c r="T10" s="213"/>
      <c r="U10" s="199">
        <f>IF(A10=0,0,IF(B10&lt;(db!$E$2+2),LOOKUP(B10,'جدول مرگ و میر'!$A$2:$A$108,'جدول مرگ و میر'!$P$2:$P$108),IF((B10&gt;=db!$E$2+4),LOOKUP(B10,'جدول مرگ و میر'!$A$2:$A$108,'جدول مرگ و میر'!$R$2:$R$108),LOOKUP(B10,'جدول مرگ و میر'!$A$2:$A$108,'جدول مرگ و میر'!$Q$2:$Q$108))))</f>
        <v>1.822628605487392E-3</v>
      </c>
      <c r="V10" s="200">
        <f t="shared" si="0"/>
        <v>1172089.8850526041</v>
      </c>
      <c r="W10" s="201">
        <f>IF(A10=0,0,LOOKUP(db!$A$8,db!$AK$4:$AK$8,db!$AL$4:$AL$8))</f>
        <v>0.75</v>
      </c>
      <c r="X10" s="202">
        <f t="shared" si="1"/>
        <v>1446922.4467500008</v>
      </c>
      <c r="Y10" s="200">
        <f>IF(A10=0,0,LOOKUP(db!$A$8,db!$AK$4:$AK$8,db!$AM$4:$AM$8))</f>
        <v>0.75</v>
      </c>
      <c r="Z10" s="203">
        <f t="shared" si="2"/>
        <v>482307.48225000029</v>
      </c>
      <c r="AA10" s="204">
        <f>IF(A10=0,0,LOOKUP(db!$A$8,db!$AK$4:$AK$8,db!$AN$4:$AN$8))</f>
        <v>1.1000000000000001</v>
      </c>
      <c r="AB10" s="202">
        <f t="shared" si="3"/>
        <v>550000</v>
      </c>
      <c r="AC10" s="200">
        <f>IF(db!$D$8="بله",Y10,0)</f>
        <v>0.75</v>
      </c>
      <c r="AD10" s="203">
        <f t="shared" si="4"/>
        <v>391376.02402877179</v>
      </c>
      <c r="AE10" s="204">
        <f>IF(db!$D$10="بله",Y10,0)</f>
        <v>0.75</v>
      </c>
      <c r="AF10" s="202">
        <f t="shared" si="5"/>
        <v>351900.06609711965</v>
      </c>
      <c r="AG10" s="203">
        <f>IF(A10=0,0,IF(B10&gt;60,0,LOOKUP(B10,db!$AP$3:$AP$63,db!$AQ$3:$AQ$63)))</f>
        <v>750</v>
      </c>
      <c r="AH10" s="203">
        <f t="shared" si="6"/>
        <v>120576.87056250007</v>
      </c>
      <c r="AI10" s="202">
        <f>IF(A10=0,0,IF(B10&gt;60,0,LOOKUP(B10,db!$AP$3:$AP$63,db!$AR$3:$AR$63)))</f>
        <v>750</v>
      </c>
      <c r="AJ10" s="202">
        <f t="shared" si="7"/>
        <v>225000</v>
      </c>
      <c r="AK10" s="205"/>
      <c r="AL10" s="206">
        <f t="shared" si="8"/>
        <v>1172089.8850526041</v>
      </c>
      <c r="AM10" s="207">
        <f t="shared" si="10"/>
        <v>3222506.0191258928</v>
      </c>
      <c r="AN10" s="206">
        <f t="shared" si="11"/>
        <v>345576.87056250009</v>
      </c>
      <c r="AO10" s="207">
        <f t="shared" si="12"/>
        <v>3568082.8896883931</v>
      </c>
      <c r="AP10" s="206">
        <f>(db!$AF$4/100)*(C10-AO10)</f>
        <v>332324.74245467439</v>
      </c>
      <c r="AQ10" s="206">
        <f>(db!$AF$8/100)*(C10-AO10)</f>
        <v>664649.48490934877</v>
      </c>
      <c r="AR10" s="207"/>
      <c r="AS10" s="206"/>
      <c r="AT10" s="206"/>
      <c r="AU10" s="207">
        <f t="shared" si="9"/>
        <v>5737147.00210502</v>
      </c>
      <c r="AV10" s="214"/>
      <c r="AW10" s="209">
        <f t="shared" si="13"/>
        <v>19985918.717895001</v>
      </c>
      <c r="AX10" s="210">
        <f>IF(A10=0,0,((AW10)*(1+db!Y12))+((AX9)*(1+db!U12)))</f>
        <v>174835679.47324869</v>
      </c>
      <c r="AY10" s="210">
        <f t="shared" si="17"/>
        <v>174835679.47324869</v>
      </c>
      <c r="AZ10" s="193">
        <f t="shared" si="14"/>
        <v>9</v>
      </c>
      <c r="BA10" s="211"/>
      <c r="BB10" s="211"/>
      <c r="BC10" s="211"/>
    </row>
    <row r="11" spans="1:55" x14ac:dyDescent="0.2">
      <c r="A11" s="192">
        <f>IF(A10=0,0,IF(db!$E$5&lt;A10+1,0,A10+1))</f>
        <v>10</v>
      </c>
      <c r="B11" s="193">
        <f t="shared" si="15"/>
        <v>34</v>
      </c>
      <c r="C11" s="194">
        <f>IF(A11=0,0,(C10*(1+db!$B$3)))</f>
        <v>28295372.292000026</v>
      </c>
      <c r="D11" s="194">
        <f>IF(A11=0,0,SUM($C$2:C11))</f>
        <v>191249095.2120001</v>
      </c>
      <c r="E11" s="195">
        <f>IF(A11=0,0,db!$E$4*((1+db!$B$4)^(A11-1)))</f>
        <v>707384307.30000043</v>
      </c>
      <c r="F11" s="195">
        <f>IF(E11&lt;=db!$L$7,E11,db!$L$7)</f>
        <v>707384307.30000043</v>
      </c>
      <c r="G11" s="194">
        <f>IF(A11=0,0,IF(db!$D$6="بله",(db!$B$6)*F11,0))</f>
        <v>2122152921.9000013</v>
      </c>
      <c r="H11" s="194">
        <f>IF(G11&lt;=db!$L$2,G11,db!$L$2)</f>
        <v>2122152921.9000013</v>
      </c>
      <c r="I11" s="195">
        <f>IF(A11=0,0,IF(db!$D$7="بله",(db!$B$7)*F11,0))</f>
        <v>707384307.30000043</v>
      </c>
      <c r="J11" s="196">
        <f>IF(B11&gt;69,0,IF(B11=0,0,IF(I11&lt;=db!$L$3,I11,db!$L$3)))</f>
        <v>707384307.30000043</v>
      </c>
      <c r="K11" s="194">
        <f>IF(A11=0,0,IF(db!$D$9="بله",(db!$B$9)*F11,0))</f>
        <v>113181489.16800007</v>
      </c>
      <c r="L11" s="194">
        <f>IF(B11&gt;69,0,IF(B11=0,0,IF(K11&lt;=db!$L$4,K11,db!$L$4)))</f>
        <v>50000000</v>
      </c>
      <c r="M11" s="197">
        <f>IF(AND(db!$D$8="بله",B11&lt;69,B11&gt;0),1,0)</f>
        <v>1</v>
      </c>
      <c r="N11" s="195">
        <f>(N12+C12)*M11*((1)/(1+db!AA13))*(LOOKUP(B11,'جدول مرگ و میر'!$A$2:$A$108,'جدول مرگ و میر'!$E$2:$E$108))</f>
        <v>546822184.68396389</v>
      </c>
      <c r="O11" s="194">
        <f>C11*db!B$10*IF('محاسبات سالانه'!B11&gt;69,0,(LOOKUP('محاسبات سالانه'!B11+1,'جدول مرگ و میر'!$A$2:$A$108,'جدول مرگ و میر'!$O$2:$O$108)-LOOKUP('محاسبات سالانه'!B11+11,'جدول مرگ و میر'!$A$2:$A$108,'جدول مرگ و میر'!$O$2:$O$108))/LOOKUP('محاسبات سالانه'!B11,'جدول مرگ و میر'!$A$2:$A$108,'جدول مرگ و میر'!$M$2:$M$108))*IF(db!$D$10="بله",1,0)</f>
        <v>515789891.8405239</v>
      </c>
      <c r="P11" s="195">
        <f>IF(A11=0,0,IF(db!$D$11="بله",(db!$B$11)*F11,0))</f>
        <v>176846076.82500011</v>
      </c>
      <c r="Q11" s="196">
        <f>IF(B11&gt;59,0,IF(B11=0,0,IF(P11&lt;=db!$L$5,P11,db!$L$5)))</f>
        <v>176846076.82500011</v>
      </c>
      <c r="R11" s="194">
        <f>IF(A11=0,0,IF(db!$D$12="بله",(db!$B$12)*F11,0))</f>
        <v>353692153.65000021</v>
      </c>
      <c r="S11" s="194">
        <f>IF(B11&gt;59,0,IF(B11=0,0,IF(R11&lt;=db!$L$6,R11,db!$L$6)))</f>
        <v>300000000</v>
      </c>
      <c r="T11" s="213"/>
      <c r="U11" s="199">
        <f>IF(A11=0,0,IF(B11&lt;(db!$E$2+2),LOOKUP(B11,'جدول مرگ و میر'!$A$2:$A$108,'جدول مرگ و میر'!$P$2:$P$108),IF((B11&gt;=db!$E$2+4),LOOKUP(B11,'جدول مرگ و میر'!$A$2:$A$108,'جدول مرگ و میر'!$R$2:$R$108),LOOKUP(B11,'جدول مرگ و میر'!$A$2:$A$108,'جدول مرگ و میر'!$Q$2:$Q$108))))</f>
        <v>1.9154404526277363E-3</v>
      </c>
      <c r="V11" s="200">
        <f t="shared" si="0"/>
        <v>1354952.5177564705</v>
      </c>
      <c r="W11" s="201">
        <f>IF(A11=0,0,LOOKUP(db!$A$8,db!$AK$4:$AK$8,db!$AL$4:$AL$8))</f>
        <v>0.75</v>
      </c>
      <c r="X11" s="202">
        <f t="shared" si="1"/>
        <v>1591614.691425001</v>
      </c>
      <c r="Y11" s="200">
        <f>IF(A11=0,0,LOOKUP(db!$A$8,db!$AK$4:$AK$8,db!$AM$4:$AM$8))</f>
        <v>0.75</v>
      </c>
      <c r="Z11" s="203">
        <f t="shared" si="2"/>
        <v>530538.23047500034</v>
      </c>
      <c r="AA11" s="204">
        <f>IF(A11=0,0,LOOKUP(db!$A$8,db!$AK$4:$AK$8,db!$AN$4:$AN$8))</f>
        <v>1.1000000000000001</v>
      </c>
      <c r="AB11" s="202">
        <f t="shared" si="3"/>
        <v>550000</v>
      </c>
      <c r="AC11" s="200">
        <f>IF(db!$D$8="بله",Y11,0)</f>
        <v>0.75</v>
      </c>
      <c r="AD11" s="203">
        <f t="shared" si="4"/>
        <v>410116.63851297298</v>
      </c>
      <c r="AE11" s="204">
        <f>IF(db!$D$10="بله",Y11,0)</f>
        <v>0.75</v>
      </c>
      <c r="AF11" s="202">
        <f t="shared" si="5"/>
        <v>386842.41888039291</v>
      </c>
      <c r="AG11" s="203">
        <f>IF(A11=0,0,IF(B11&gt;60,0,LOOKUP(B11,db!$AP$3:$AP$63,db!$AQ$3:$AQ$63)))</f>
        <v>750</v>
      </c>
      <c r="AH11" s="203">
        <f t="shared" si="6"/>
        <v>132634.55761875008</v>
      </c>
      <c r="AI11" s="202">
        <f>IF(A11=0,0,IF(B11&gt;60,0,LOOKUP(B11,db!$AP$3:$AP$63,db!$AR$3:$AR$63)))</f>
        <v>750</v>
      </c>
      <c r="AJ11" s="202">
        <f t="shared" si="7"/>
        <v>225000</v>
      </c>
      <c r="AK11" s="205"/>
      <c r="AL11" s="206">
        <f t="shared" si="8"/>
        <v>1354952.5177564705</v>
      </c>
      <c r="AM11" s="207">
        <f t="shared" si="10"/>
        <v>3469111.9792933674</v>
      </c>
      <c r="AN11" s="206">
        <f t="shared" si="11"/>
        <v>357634.55761875008</v>
      </c>
      <c r="AO11" s="207">
        <f t="shared" si="12"/>
        <v>3826746.5369121176</v>
      </c>
      <c r="AP11" s="206">
        <f>(db!$AF$4/100)*(C11-AO11)</f>
        <v>367029.38632631861</v>
      </c>
      <c r="AQ11" s="206">
        <f>(db!$AF$8/100)*(C11-AO11)</f>
        <v>734058.77265263721</v>
      </c>
      <c r="AR11" s="207"/>
      <c r="AS11" s="206"/>
      <c r="AT11" s="206"/>
      <c r="AU11" s="207">
        <f t="shared" si="9"/>
        <v>6282787.2136475435</v>
      </c>
      <c r="AV11" s="214"/>
      <c r="AW11" s="209">
        <f t="shared" si="13"/>
        <v>22012585.078352481</v>
      </c>
      <c r="AX11" s="210">
        <f>IF(A11=0,0,((AW11)*(1+db!Y13))+((AX10)*(1+db!U13)))</f>
        <v>215506821.38836402</v>
      </c>
      <c r="AY11" s="210">
        <f t="shared" si="17"/>
        <v>215506821.38836402</v>
      </c>
      <c r="AZ11" s="193">
        <f t="shared" si="14"/>
        <v>10</v>
      </c>
      <c r="BA11" s="211"/>
      <c r="BB11" s="211"/>
      <c r="BC11" s="211"/>
    </row>
    <row r="12" spans="1:55" x14ac:dyDescent="0.2">
      <c r="A12" s="192">
        <f>IF(A11=0,0,IF(db!$E$5&lt;A11+1,0,A11+1))</f>
        <v>11</v>
      </c>
      <c r="B12" s="193">
        <f t="shared" si="15"/>
        <v>35</v>
      </c>
      <c r="C12" s="194">
        <f>IF(A12=0,0,(C11*(1+db!$B$3)))</f>
        <v>31124909.521200031</v>
      </c>
      <c r="D12" s="194">
        <f>IF(A12=0,0,SUM($C$2:C12))</f>
        <v>222374004.73320013</v>
      </c>
      <c r="E12" s="195">
        <f>IF(A12=0,0,db!$E$4*((1+db!$B$4)^(A12-1)))</f>
        <v>778122738.03000057</v>
      </c>
      <c r="F12" s="195">
        <f>IF(E12&lt;=db!$L$7,E12,db!$L$7)</f>
        <v>778122738.03000057</v>
      </c>
      <c r="G12" s="194">
        <f>IF(A12=0,0,IF(db!$D$6="بله",(db!$B$6)*F12,0))</f>
        <v>2334368214.0900016</v>
      </c>
      <c r="H12" s="194">
        <f>IF(G12&lt;=db!$L$2,G12,db!$L$2)</f>
        <v>2334368214.0900016</v>
      </c>
      <c r="I12" s="195">
        <f>IF(A12=0,0,IF(db!$D$7="بله",(db!$B$7)*F12,0))</f>
        <v>778122738.03000057</v>
      </c>
      <c r="J12" s="196">
        <f>IF(B12&gt;69,0,IF(B12=0,0,IF(I12&lt;=db!$L$3,I12,db!$L$3)))</f>
        <v>778122738.03000057</v>
      </c>
      <c r="K12" s="194">
        <f>IF(A12=0,0,IF(db!$D$9="بله",(db!$B$9)*F12,0))</f>
        <v>124499638.08480009</v>
      </c>
      <c r="L12" s="194">
        <f>IF(B12&gt;69,0,IF(B12=0,0,IF(K12&lt;=db!$L$4,K12,db!$L$4)))</f>
        <v>50000000</v>
      </c>
      <c r="M12" s="197">
        <f>IF(AND(db!$D$8="بله",B12&lt;69,B12&gt;0),1,0)</f>
        <v>1</v>
      </c>
      <c r="N12" s="195">
        <f>(N13+C13)*M12*((1)/(1+db!AA14))*(LOOKUP(B12,'جدول مرگ و میر'!$A$2:$A$108,'جدول مرگ و میر'!$E$2:$E$108))</f>
        <v>571590306.8501302</v>
      </c>
      <c r="O12" s="194">
        <f>C12*db!B$10*IF('محاسبات سالانه'!B12&gt;69,0,(LOOKUP('محاسبات سالانه'!B12+1,'جدول مرگ و میر'!$A$2:$A$108,'جدول مرگ و میر'!$O$2:$O$108)-LOOKUP('محاسبات سالانه'!B12+11,'جدول مرگ و میر'!$A$2:$A$108,'جدول مرگ و میر'!$O$2:$O$108))/LOOKUP('محاسبات سالانه'!B12,'جدول مرگ و میر'!$A$2:$A$108,'جدول مرگ و میر'!$M$2:$M$108))*IF(db!$D$10="بله",1,0)</f>
        <v>566956664.93442237</v>
      </c>
      <c r="P12" s="195">
        <f>IF(A12=0,0,IF(db!$D$11="بله",(db!$B$11)*F12,0))</f>
        <v>194530684.50750014</v>
      </c>
      <c r="Q12" s="196">
        <f>IF(B12&gt;59,0,IF(B12=0,0,IF(P12&lt;=db!$L$5,P12,db!$L$5)))</f>
        <v>194530684.50750014</v>
      </c>
      <c r="R12" s="194">
        <f>IF(A12=0,0,IF(db!$D$12="بله",(db!$B$12)*F12,0))</f>
        <v>389061369.01500028</v>
      </c>
      <c r="S12" s="194">
        <f>IF(B12&gt;59,0,IF(B12=0,0,IF(R12&lt;=db!$L$6,R12,db!$L$6)))</f>
        <v>300000000</v>
      </c>
      <c r="T12" s="213"/>
      <c r="U12" s="199">
        <f>IF(A12=0,0,IF(B12&lt;(db!$E$2+2),LOOKUP(B12,'جدول مرگ و میر'!$A$2:$A$108,'جدول مرگ و میر'!$P$2:$P$108),IF((B12&gt;=db!$E$2+4),LOOKUP(B12,'جدول مرگ و میر'!$A$2:$A$108,'جدول مرگ و میر'!$R$2:$R$108),LOOKUP(B12,'جدول مرگ و میر'!$A$2:$A$108,'جدول مرگ و میر'!$Q$2:$Q$108))))</f>
        <v>2.0087970444482533E-3</v>
      </c>
      <c r="V12" s="200">
        <f t="shared" si="0"/>
        <v>1563090.6563726477</v>
      </c>
      <c r="W12" s="201">
        <f>IF(A12=0,0,LOOKUP(db!$A$8,db!$AK$4:$AK$8,db!$AL$4:$AL$8))</f>
        <v>0.75</v>
      </c>
      <c r="X12" s="202">
        <f t="shared" si="1"/>
        <v>1750776.1605675013</v>
      </c>
      <c r="Y12" s="200">
        <f>IF(A12=0,0,LOOKUP(db!$A$8,db!$AK$4:$AK$8,db!$AM$4:$AM$8))</f>
        <v>0.75</v>
      </c>
      <c r="Z12" s="203">
        <f t="shared" si="2"/>
        <v>583592.05352250044</v>
      </c>
      <c r="AA12" s="204">
        <f>IF(A12=0,0,LOOKUP(db!$A$8,db!$AK$4:$AK$8,db!$AN$4:$AN$8))</f>
        <v>1.1000000000000001</v>
      </c>
      <c r="AB12" s="202">
        <f t="shared" si="3"/>
        <v>550000</v>
      </c>
      <c r="AC12" s="200">
        <f>IF(db!$D$8="بله",Y12,0)</f>
        <v>0.75</v>
      </c>
      <c r="AD12" s="203">
        <f t="shared" si="4"/>
        <v>428692.73013759765</v>
      </c>
      <c r="AE12" s="204">
        <f>IF(db!$D$10="بله",Y12,0)</f>
        <v>0.75</v>
      </c>
      <c r="AF12" s="202">
        <f t="shared" si="5"/>
        <v>425217.49870081677</v>
      </c>
      <c r="AG12" s="203">
        <f>IF(A12=0,0,IF(B12&gt;60,0,LOOKUP(B12,db!$AP$3:$AP$63,db!$AQ$3:$AQ$63)))</f>
        <v>750</v>
      </c>
      <c r="AH12" s="203">
        <f t="shared" si="6"/>
        <v>145898.01338062511</v>
      </c>
      <c r="AI12" s="202">
        <f>IF(A12=0,0,IF(B12&gt;60,0,LOOKUP(B12,db!$AP$3:$AP$63,db!$AR$3:$AR$63)))</f>
        <v>750</v>
      </c>
      <c r="AJ12" s="202">
        <f t="shared" si="7"/>
        <v>225000</v>
      </c>
      <c r="AK12" s="205"/>
      <c r="AL12" s="206">
        <f t="shared" si="8"/>
        <v>1563090.6563726477</v>
      </c>
      <c r="AM12" s="207">
        <f t="shared" si="10"/>
        <v>3738278.4429284162</v>
      </c>
      <c r="AN12" s="206">
        <f t="shared" si="11"/>
        <v>370898.01338062511</v>
      </c>
      <c r="AO12" s="207">
        <f t="shared" si="12"/>
        <v>4109176.4563090415</v>
      </c>
      <c r="AP12" s="206">
        <f>(db!$AF$4/100)*(C12-AO12)</f>
        <v>405235.9959733648</v>
      </c>
      <c r="AQ12" s="206">
        <f>(db!$AF$8/100)*(C12-AO12)</f>
        <v>810471.9919467296</v>
      </c>
      <c r="AR12" s="207"/>
      <c r="AS12" s="206"/>
      <c r="AT12" s="206"/>
      <c r="AU12" s="207">
        <f t="shared" si="9"/>
        <v>6887975.100601783</v>
      </c>
      <c r="AV12" s="214"/>
      <c r="AW12" s="209">
        <f t="shared" si="13"/>
        <v>24236934.420598246</v>
      </c>
      <c r="AX12" s="210">
        <f>IF(A12=0,0,((AW12)*(1+db!Y14))+((AX11)*(1+db!U14)))</f>
        <v>262588158.26991773</v>
      </c>
      <c r="AY12" s="210">
        <f t="shared" si="17"/>
        <v>262588158.26991773</v>
      </c>
      <c r="AZ12" s="193">
        <f t="shared" si="14"/>
        <v>11</v>
      </c>
      <c r="BA12" s="211"/>
      <c r="BB12" s="211"/>
      <c r="BC12" s="211"/>
    </row>
    <row r="13" spans="1:55" x14ac:dyDescent="0.2">
      <c r="A13" s="192">
        <f>IF(A12=0,0,IF(db!$E$5&lt;A12+1,0,A12+1))</f>
        <v>12</v>
      </c>
      <c r="B13" s="193">
        <f t="shared" si="15"/>
        <v>36</v>
      </c>
      <c r="C13" s="194">
        <f>IF(A13=0,0,(C12*(1+db!$B$3)))</f>
        <v>34237400.473320037</v>
      </c>
      <c r="D13" s="194">
        <f>IF(A13=0,0,SUM($C$2:C13))</f>
        <v>256611405.20652017</v>
      </c>
      <c r="E13" s="195">
        <f>IF(A13=0,0,db!$E$4*((1+db!$B$4)^(A13-1)))</f>
        <v>855935011.83300078</v>
      </c>
      <c r="F13" s="195">
        <f>IF(E13&lt;=db!$L$7,E13,db!$L$7)</f>
        <v>855935011.83300078</v>
      </c>
      <c r="G13" s="194">
        <f>IF(A13=0,0,IF(db!$D$6="بله",(db!$B$6)*F13,0))</f>
        <v>2567805035.4990025</v>
      </c>
      <c r="H13" s="194">
        <f>IF(G13&lt;=db!$L$2,G13,db!$L$2)</f>
        <v>2567805035.4990025</v>
      </c>
      <c r="I13" s="195">
        <f>IF(A13=0,0,IF(db!$D$7="بله",(db!$B$7)*F13,0))</f>
        <v>855935011.83300078</v>
      </c>
      <c r="J13" s="196">
        <f>IF(B13&gt;69,0,IF(B13=0,0,IF(I13&lt;=db!$L$3,I13,db!$L$3)))</f>
        <v>855935011.83300078</v>
      </c>
      <c r="K13" s="194">
        <f>IF(A13=0,0,IF(db!$D$9="بله",(db!$B$9)*F13,0))</f>
        <v>136949601.89328012</v>
      </c>
      <c r="L13" s="194">
        <f>IF(B13&gt;69,0,IF(B13=0,0,IF(K13&lt;=db!$L$4,K13,db!$L$4)))</f>
        <v>50000000</v>
      </c>
      <c r="M13" s="197">
        <f>IF(AND(db!$D$8="بله",B13&lt;69,B13&gt;0),1,0)</f>
        <v>1</v>
      </c>
      <c r="N13" s="195">
        <f>(N14+C14)*M13*((1)/(1+db!AA15))*(LOOKUP(B13,'جدول مرگ و میر'!$A$2:$A$108,'جدول مرگ و میر'!$E$2:$E$108))</f>
        <v>595839410.683025</v>
      </c>
      <c r="O13" s="194">
        <f>C13*db!B$10*IF('محاسبات سالانه'!B13&gt;69,0,(LOOKUP('محاسبات سالانه'!B13+1,'جدول مرگ و میر'!$A$2:$A$108,'جدول مرگ و میر'!$O$2:$O$108)-LOOKUP('محاسبات سالانه'!B13+11,'جدول مرگ و میر'!$A$2:$A$108,'جدول مرگ و میر'!$O$2:$O$108))/LOOKUP('محاسبات سالانه'!B13,'جدول مرگ و میر'!$A$2:$A$108,'جدول مرگ و میر'!$M$2:$M$108))*IF(db!$D$10="بله",1,0)</f>
        <v>623133164.77328479</v>
      </c>
      <c r="P13" s="195">
        <f>IF(A13=0,0,IF(db!$D$11="بله",(db!$B$11)*F13,0))</f>
        <v>213983752.95825019</v>
      </c>
      <c r="Q13" s="196">
        <f>IF(B13&gt;59,0,IF(B13=0,0,IF(P13&lt;=db!$L$5,P13,db!$L$5)))</f>
        <v>200000000</v>
      </c>
      <c r="R13" s="194">
        <f>IF(A13=0,0,IF(db!$D$12="بله",(db!$B$12)*F13,0))</f>
        <v>427967505.91650039</v>
      </c>
      <c r="S13" s="194">
        <f>IF(B13&gt;59,0,IF(B13=0,0,IF(R13&lt;=db!$L$6,R13,db!$L$6)))</f>
        <v>300000000</v>
      </c>
      <c r="T13" s="213"/>
      <c r="U13" s="199">
        <f>IF(A13=0,0,IF(B13&lt;(db!$E$2+2),LOOKUP(B13,'جدول مرگ و میر'!$A$2:$A$108,'جدول مرگ و میر'!$P$2:$P$108),IF((B13&gt;=db!$E$2+4),LOOKUP(B13,'جدول مرگ و میر'!$A$2:$A$108,'جدول مرگ و میر'!$R$2:$R$108),LOOKUP(B13,'جدول مرگ و میر'!$A$2:$A$108,'جدول مرگ و میر'!$Q$2:$Q$108))))</f>
        <v>2.1226590943320277E-3</v>
      </c>
      <c r="V13" s="200">
        <f t="shared" si="0"/>
        <v>1816858.2370245107</v>
      </c>
      <c r="W13" s="201">
        <f>IF(A13=0,0,LOOKUP(db!$A$8,db!$AK$4:$AK$8,db!$AL$4:$AL$8))</f>
        <v>0.75</v>
      </c>
      <c r="X13" s="202">
        <f t="shared" si="1"/>
        <v>1925853.7766242519</v>
      </c>
      <c r="Y13" s="200">
        <f>IF(A13=0,0,LOOKUP(db!$A$8,db!$AK$4:$AK$8,db!$AM$4:$AM$8))</f>
        <v>0.75</v>
      </c>
      <c r="Z13" s="203">
        <f t="shared" si="2"/>
        <v>641951.25887475058</v>
      </c>
      <c r="AA13" s="204">
        <f>IF(A13=0,0,LOOKUP(db!$A$8,db!$AK$4:$AK$8,db!$AN$4:$AN$8))</f>
        <v>1.1000000000000001</v>
      </c>
      <c r="AB13" s="202">
        <f t="shared" si="3"/>
        <v>550000</v>
      </c>
      <c r="AC13" s="200">
        <f>IF(db!$D$8="بله",Y13,0)</f>
        <v>0.75</v>
      </c>
      <c r="AD13" s="203">
        <f t="shared" si="4"/>
        <v>446879.5580122688</v>
      </c>
      <c r="AE13" s="204">
        <f>IF(db!$D$10="بله",Y13,0)</f>
        <v>0.75</v>
      </c>
      <c r="AF13" s="202">
        <f t="shared" si="5"/>
        <v>467349.87357996358</v>
      </c>
      <c r="AG13" s="203">
        <f>IF(A13=0,0,IF(B13&gt;60,0,LOOKUP(B13,db!$AP$3:$AP$63,db!$AQ$3:$AQ$63)))</f>
        <v>1500</v>
      </c>
      <c r="AH13" s="203">
        <f t="shared" si="6"/>
        <v>300000</v>
      </c>
      <c r="AI13" s="202">
        <f>IF(A13=0,0,IF(B13&gt;60,0,LOOKUP(B13,db!$AP$3:$AP$63,db!$AR$3:$AR$63)))</f>
        <v>1500</v>
      </c>
      <c r="AJ13" s="202">
        <f t="shared" si="7"/>
        <v>450000</v>
      </c>
      <c r="AK13" s="205"/>
      <c r="AL13" s="206">
        <f t="shared" si="8"/>
        <v>1816858.2370245107</v>
      </c>
      <c r="AM13" s="207">
        <f t="shared" si="10"/>
        <v>4032034.4670912344</v>
      </c>
      <c r="AN13" s="206">
        <f t="shared" si="11"/>
        <v>750000</v>
      </c>
      <c r="AO13" s="207">
        <f t="shared" si="12"/>
        <v>4782034.4670912344</v>
      </c>
      <c r="AP13" s="206">
        <f>(db!$AF$4/100)*(C13-AO13)</f>
        <v>441830.49009343208</v>
      </c>
      <c r="AQ13" s="206">
        <f>(db!$AF$8/100)*(C13-AO13)</f>
        <v>883660.98018686415</v>
      </c>
      <c r="AR13" s="207"/>
      <c r="AS13" s="206"/>
      <c r="AT13" s="206"/>
      <c r="AU13" s="207">
        <f t="shared" si="9"/>
        <v>7924384.1743960418</v>
      </c>
      <c r="AV13" s="214"/>
      <c r="AW13" s="209">
        <f t="shared" si="13"/>
        <v>26313016.298923995</v>
      </c>
      <c r="AX13" s="210">
        <f>IF(A13=0,0,((AW13)*(1+db!Y15))+((AX12)*(1+db!U15)))</f>
        <v>316564527.92237967</v>
      </c>
      <c r="AY13" s="210">
        <f t="shared" si="17"/>
        <v>316564527.92237967</v>
      </c>
      <c r="AZ13" s="193">
        <f t="shared" si="14"/>
        <v>12</v>
      </c>
      <c r="BA13" s="211"/>
      <c r="BB13" s="211"/>
      <c r="BC13" s="211"/>
    </row>
    <row r="14" spans="1:55" x14ac:dyDescent="0.2">
      <c r="A14" s="192">
        <f>IF(A13=0,0,IF(db!$E$5&lt;A13+1,0,A13+1))</f>
        <v>13</v>
      </c>
      <c r="B14" s="193">
        <f t="shared" si="15"/>
        <v>37</v>
      </c>
      <c r="C14" s="194">
        <f>IF(A14=0,0,(C13*(1+db!$B$3)))</f>
        <v>37661140.520652041</v>
      </c>
      <c r="D14" s="194">
        <f>IF(A14=0,0,SUM($C$2:C14))</f>
        <v>294272545.7271722</v>
      </c>
      <c r="E14" s="195">
        <f>IF(A14=0,0,db!$E$4*((1+db!$B$4)^(A14-1)))</f>
        <v>941528513.0163008</v>
      </c>
      <c r="F14" s="195">
        <f>IF(E14&lt;=db!$L$7,E14,db!$L$7)</f>
        <v>941528513.0163008</v>
      </c>
      <c r="G14" s="194">
        <f>IF(A14=0,0,IF(db!$D$6="بله",(db!$B$6)*F14,0))</f>
        <v>2824585539.0489025</v>
      </c>
      <c r="H14" s="194">
        <f>IF(G14&lt;=db!$L$2,G14,db!$L$2)</f>
        <v>2824585539.0489025</v>
      </c>
      <c r="I14" s="195">
        <f>IF(A14=0,0,IF(db!$D$7="بله",(db!$B$7)*F14,0))</f>
        <v>941528513.0163008</v>
      </c>
      <c r="J14" s="196">
        <f>IF(B14&gt;69,0,IF(B14=0,0,IF(I14&lt;=db!$L$3,I14,db!$L$3)))</f>
        <v>941528513.0163008</v>
      </c>
      <c r="K14" s="194">
        <f>IF(A14=0,0,IF(db!$D$9="بله",(db!$B$9)*F14,0))</f>
        <v>150644562.08260813</v>
      </c>
      <c r="L14" s="194">
        <f>IF(B14&gt;69,0,IF(B14=0,0,IF(K14&lt;=db!$L$4,K14,db!$L$4)))</f>
        <v>50000000</v>
      </c>
      <c r="M14" s="197">
        <f>IF(AND(db!$D$8="بله",B14&lt;69,B14&gt;0),1,0)</f>
        <v>1</v>
      </c>
      <c r="N14" s="195">
        <f>(N15+C15)*M14*((1)/(1+db!AA16))*(LOOKUP(B14,'جدول مرگ و میر'!$A$2:$A$108,'جدول مرگ و میر'!$E$2:$E$108))</f>
        <v>619224612.09722102</v>
      </c>
      <c r="O14" s="194">
        <f>C14*db!B$10*IF('محاسبات سالانه'!B14&gt;69,0,(LOOKUP('محاسبات سالانه'!B14+1,'جدول مرگ و میر'!$A$2:$A$108,'جدول مرگ و میر'!$O$2:$O$108)-LOOKUP('محاسبات سالانه'!B14+11,'جدول مرگ و میر'!$A$2:$A$108,'جدول مرگ و میر'!$O$2:$O$108))/LOOKUP('محاسبات سالانه'!B14,'جدول مرگ و میر'!$A$2:$A$108,'جدول مرگ و میر'!$M$2:$M$108))*IF(db!$D$10="بله",1,0)</f>
        <v>684804470.0206157</v>
      </c>
      <c r="P14" s="195">
        <f>IF(A14=0,0,IF(db!$D$11="بله",(db!$B$11)*F14,0))</f>
        <v>235382128.2540752</v>
      </c>
      <c r="Q14" s="196">
        <f>IF(B14&gt;59,0,IF(B14=0,0,IF(P14&lt;=db!$L$5,P14,db!$L$5)))</f>
        <v>200000000</v>
      </c>
      <c r="R14" s="194">
        <f>IF(A14=0,0,IF(db!$D$12="بله",(db!$B$12)*F14,0))</f>
        <v>470764256.5081504</v>
      </c>
      <c r="S14" s="194">
        <f>IF(B14&gt;59,0,IF(B14=0,0,IF(R14&lt;=db!$L$6,R14,db!$L$6)))</f>
        <v>300000000</v>
      </c>
      <c r="T14" s="213"/>
      <c r="U14" s="199">
        <f>IF(A14=0,0,IF(B14&lt;(db!$E$2+2),LOOKUP(B14,'جدول مرگ و میر'!$A$2:$A$108,'جدول مرگ و میر'!$P$2:$P$108),IF((B14&gt;=db!$E$2+4),LOOKUP(B14,'جدول مرگ و میر'!$A$2:$A$108,'جدول مرگ و میر'!$R$2:$R$108),LOOKUP(B14,'جدول مرگ و میر'!$A$2:$A$108,'جدول مرگ و میر'!$Q$2:$Q$108))))</f>
        <v>2.2572362608497937E-3</v>
      </c>
      <c r="V14" s="200">
        <f t="shared" si="0"/>
        <v>2125252.3002043813</v>
      </c>
      <c r="W14" s="201">
        <f>IF(A14=0,0,LOOKUP(db!$A$8,db!$AK$4:$AK$8,db!$AL$4:$AL$8))</f>
        <v>0.75</v>
      </c>
      <c r="X14" s="202">
        <f t="shared" si="1"/>
        <v>2118439.154286677</v>
      </c>
      <c r="Y14" s="200">
        <f>IF(A14=0,0,LOOKUP(db!$A$8,db!$AK$4:$AK$8,db!$AM$4:$AM$8))</f>
        <v>0.75</v>
      </c>
      <c r="Z14" s="203">
        <f t="shared" si="2"/>
        <v>706146.38476222556</v>
      </c>
      <c r="AA14" s="204">
        <f>IF(A14=0,0,LOOKUP(db!$A$8,db!$AK$4:$AK$8,db!$AN$4:$AN$8))</f>
        <v>1.1000000000000001</v>
      </c>
      <c r="AB14" s="202">
        <f t="shared" si="3"/>
        <v>550000</v>
      </c>
      <c r="AC14" s="200">
        <f>IF(db!$D$8="بله",Y14,0)</f>
        <v>0.75</v>
      </c>
      <c r="AD14" s="203">
        <f t="shared" si="4"/>
        <v>464418.45907291578</v>
      </c>
      <c r="AE14" s="204">
        <f>IF(db!$D$10="بله",Y14,0)</f>
        <v>0.75</v>
      </c>
      <c r="AF14" s="202">
        <f t="shared" si="5"/>
        <v>513603.3525154618</v>
      </c>
      <c r="AG14" s="203">
        <f>IF(A14=0,0,IF(B14&gt;60,0,LOOKUP(B14,db!$AP$3:$AP$63,db!$AQ$3:$AQ$63)))</f>
        <v>1500</v>
      </c>
      <c r="AH14" s="203">
        <f t="shared" si="6"/>
        <v>300000</v>
      </c>
      <c r="AI14" s="202">
        <f>IF(A14=0,0,IF(B14&gt;60,0,LOOKUP(B14,db!$AP$3:$AP$63,db!$AR$3:$AR$63)))</f>
        <v>1500</v>
      </c>
      <c r="AJ14" s="202">
        <f t="shared" si="7"/>
        <v>450000</v>
      </c>
      <c r="AK14" s="205"/>
      <c r="AL14" s="206">
        <f t="shared" si="8"/>
        <v>2125252.3002043813</v>
      </c>
      <c r="AM14" s="207">
        <f t="shared" si="10"/>
        <v>4352607.3506372804</v>
      </c>
      <c r="AN14" s="206">
        <f t="shared" si="11"/>
        <v>750000</v>
      </c>
      <c r="AO14" s="207">
        <f t="shared" si="12"/>
        <v>5102607.3506372804</v>
      </c>
      <c r="AP14" s="206">
        <f>(db!$AF$4/100)*(C14-AO14)</f>
        <v>488377.99755022139</v>
      </c>
      <c r="AQ14" s="206">
        <f>(db!$AF$8/100)*(C14-AO14)</f>
        <v>976755.99510044279</v>
      </c>
      <c r="AR14" s="207"/>
      <c r="AS14" s="206"/>
      <c r="AT14" s="206"/>
      <c r="AU14" s="207">
        <f t="shared" si="9"/>
        <v>8692993.6434923261</v>
      </c>
      <c r="AV14" s="214"/>
      <c r="AW14" s="209">
        <f t="shared" si="13"/>
        <v>28968146.877159715</v>
      </c>
      <c r="AX14" s="210">
        <f>IF(A14=0,0,((AW14)*(1+db!Y16))+((AX13)*(1+db!U16)))</f>
        <v>378735390.81379861</v>
      </c>
      <c r="AY14" s="210">
        <f t="shared" si="17"/>
        <v>378735390.81379861</v>
      </c>
      <c r="AZ14" s="193">
        <f t="shared" si="14"/>
        <v>13</v>
      </c>
      <c r="BA14" s="211"/>
      <c r="BB14" s="211"/>
      <c r="BC14" s="211"/>
    </row>
    <row r="15" spans="1:55" x14ac:dyDescent="0.2">
      <c r="A15" s="192">
        <f>IF(A14=0,0,IF(db!$E$5&lt;A14+1,0,A14+1))</f>
        <v>14</v>
      </c>
      <c r="B15" s="193">
        <f t="shared" si="15"/>
        <v>38</v>
      </c>
      <c r="C15" s="194">
        <f>IF(A15=0,0,(C14*(1+db!$B$3)))</f>
        <v>41427254.572717249</v>
      </c>
      <c r="D15" s="194">
        <f>IF(A15=0,0,SUM($C$2:C15))</f>
        <v>335699800.29988945</v>
      </c>
      <c r="E15" s="195">
        <f>IF(A15=0,0,db!$E$4*((1+db!$B$4)^(A15-1)))</f>
        <v>1035681364.3179308</v>
      </c>
      <c r="F15" s="195">
        <f>IF(E15&lt;=db!$L$7,E15,db!$L$7)</f>
        <v>1035681364.3179308</v>
      </c>
      <c r="G15" s="194">
        <f>IF(A15=0,0,IF(db!$D$6="بله",(db!$B$6)*F15,0))</f>
        <v>3107044092.9537926</v>
      </c>
      <c r="H15" s="194">
        <f>IF(G15&lt;=db!$L$2,G15,db!$L$2)</f>
        <v>3107044092.9537926</v>
      </c>
      <c r="I15" s="195">
        <f>IF(A15=0,0,IF(db!$D$7="بله",(db!$B$7)*F15,0))</f>
        <v>1035681364.3179308</v>
      </c>
      <c r="J15" s="196">
        <f>IF(B15&gt;69,0,IF(B15=0,0,IF(I15&lt;=db!$L$3,I15,db!$L$3)))</f>
        <v>1000000000</v>
      </c>
      <c r="K15" s="194">
        <f>IF(A15=0,0,IF(db!$D$9="بله",(db!$B$9)*F15,0))</f>
        <v>165709018.29086894</v>
      </c>
      <c r="L15" s="194">
        <f>IF(B15&gt;69,0,IF(B15=0,0,IF(K15&lt;=db!$L$4,K15,db!$L$4)))</f>
        <v>50000000</v>
      </c>
      <c r="M15" s="197">
        <f>IF(AND(db!$D$8="بله",B15&lt;69,B15&gt;0),1,0)</f>
        <v>1</v>
      </c>
      <c r="N15" s="195">
        <f>(N16+C16)*M15*((1)/(1+db!AA17))*(LOOKUP(B15,'جدول مرگ و میر'!$A$2:$A$108,'جدول مرگ و میر'!$E$2:$E$108))</f>
        <v>641336199.32756007</v>
      </c>
      <c r="O15" s="194">
        <f>C15*db!B$10*IF('محاسبات سالانه'!B15&gt;69,0,(LOOKUP('محاسبات سالانه'!B15+1,'جدول مرگ و میر'!$A$2:$A$108,'جدول مرگ و میر'!$O$2:$O$108)-LOOKUP('محاسبات سالانه'!B15+11,'جدول مرگ و میر'!$A$2:$A$108,'جدول مرگ و میر'!$O$2:$O$108))/LOOKUP('محاسبات سالانه'!B15,'جدول مرگ و میر'!$A$2:$A$108,'جدول مرگ و میر'!$M$2:$M$108))*IF(db!$D$10="بله",1,0)</f>
        <v>752501333.87111962</v>
      </c>
      <c r="P15" s="195">
        <f>IF(A15=0,0,IF(db!$D$11="بله",(db!$B$11)*F15,0))</f>
        <v>258920341.0794827</v>
      </c>
      <c r="Q15" s="196">
        <f>IF(B15&gt;59,0,IF(B15=0,0,IF(P15&lt;=db!$L$5,P15,db!$L$5)))</f>
        <v>200000000</v>
      </c>
      <c r="R15" s="194">
        <f>IF(A15=0,0,IF(db!$D$12="بله",(db!$B$12)*F15,0))</f>
        <v>517840682.15896541</v>
      </c>
      <c r="S15" s="194">
        <f>IF(B15&gt;59,0,IF(B15=0,0,IF(R15&lt;=db!$L$6,R15,db!$L$6)))</f>
        <v>300000000</v>
      </c>
      <c r="T15" s="213"/>
      <c r="U15" s="199">
        <f>IF(A15=0,0,IF(B15&lt;(db!$E$2+2),LOOKUP(B15,'جدول مرگ و میر'!$A$2:$A$108,'جدول مرگ و میر'!$P$2:$P$108),IF((B15&gt;=db!$E$2+4),LOOKUP(B15,'جدول مرگ و میر'!$A$2:$A$108,'جدول مرگ و میر'!$R$2:$R$108),LOOKUP(B15,'جدول مرگ و میر'!$A$2:$A$108,'جدول مرگ و میر'!$Q$2:$Q$108))))</f>
        <v>2.4027533565624936E-3</v>
      </c>
      <c r="V15" s="200">
        <f t="shared" si="0"/>
        <v>2488486.8744441313</v>
      </c>
      <c r="W15" s="201">
        <f>IF(A15=0,0,LOOKUP(db!$A$8,db!$AK$4:$AK$8,db!$AL$4:$AL$8))</f>
        <v>0.75</v>
      </c>
      <c r="X15" s="202">
        <f t="shared" si="1"/>
        <v>2330283.0697153443</v>
      </c>
      <c r="Y15" s="200">
        <f>IF(A15=0,0,LOOKUP(db!$A$8,db!$AK$4:$AK$8,db!$AM$4:$AM$8))</f>
        <v>0.75</v>
      </c>
      <c r="Z15" s="203">
        <f t="shared" si="2"/>
        <v>750000</v>
      </c>
      <c r="AA15" s="204">
        <f>IF(A15=0,0,LOOKUP(db!$A$8,db!$AK$4:$AK$8,db!$AN$4:$AN$8))</f>
        <v>1.1000000000000001</v>
      </c>
      <c r="AB15" s="202">
        <f t="shared" si="3"/>
        <v>550000</v>
      </c>
      <c r="AC15" s="200">
        <f>IF(db!$D$8="بله",Y15,0)</f>
        <v>0.75</v>
      </c>
      <c r="AD15" s="203">
        <f t="shared" si="4"/>
        <v>481002.14949567011</v>
      </c>
      <c r="AE15" s="204">
        <f>IF(db!$D$10="بله",Y15,0)</f>
        <v>0.75</v>
      </c>
      <c r="AF15" s="202">
        <f t="shared" si="5"/>
        <v>564376.00040333974</v>
      </c>
      <c r="AG15" s="203">
        <f>IF(A15=0,0,IF(B15&gt;60,0,LOOKUP(B15,db!$AP$3:$AP$63,db!$AQ$3:$AQ$63)))</f>
        <v>1500</v>
      </c>
      <c r="AH15" s="203">
        <f t="shared" si="6"/>
        <v>300000</v>
      </c>
      <c r="AI15" s="202">
        <f>IF(A15=0,0,IF(B15&gt;60,0,LOOKUP(B15,db!$AP$3:$AP$63,db!$AR$3:$AR$63)))</f>
        <v>1500</v>
      </c>
      <c r="AJ15" s="202">
        <f t="shared" si="7"/>
        <v>450000</v>
      </c>
      <c r="AK15" s="205"/>
      <c r="AL15" s="206">
        <f t="shared" si="8"/>
        <v>2488486.8744441313</v>
      </c>
      <c r="AM15" s="207">
        <f t="shared" si="10"/>
        <v>4675661.219614354</v>
      </c>
      <c r="AN15" s="206">
        <f t="shared" si="11"/>
        <v>750000</v>
      </c>
      <c r="AO15" s="207">
        <f t="shared" si="12"/>
        <v>5425661.219614354</v>
      </c>
      <c r="AP15" s="206">
        <f>(db!$AF$4/100)*(C15-AO15)</f>
        <v>540023.90029654338</v>
      </c>
      <c r="AQ15" s="206">
        <f>(db!$AF$8/100)*(C15-AO15)</f>
        <v>1080047.8005930868</v>
      </c>
      <c r="AR15" s="207"/>
      <c r="AS15" s="206"/>
      <c r="AT15" s="206"/>
      <c r="AU15" s="207">
        <f t="shared" si="9"/>
        <v>9534219.7949481141</v>
      </c>
      <c r="AV15" s="214"/>
      <c r="AW15" s="209">
        <f t="shared" si="13"/>
        <v>31893034.777769133</v>
      </c>
      <c r="AX15" s="210">
        <f>IF(A15=0,0,((AW15)*(1+db!Y17))+((AX14)*(1+db!U17)))</f>
        <v>450204352.71056116</v>
      </c>
      <c r="AY15" s="210">
        <f t="shared" si="17"/>
        <v>450204352.71056116</v>
      </c>
      <c r="AZ15" s="193">
        <f t="shared" si="14"/>
        <v>14</v>
      </c>
      <c r="BA15" s="211"/>
      <c r="BB15" s="211"/>
      <c r="BC15" s="211"/>
    </row>
    <row r="16" spans="1:55" x14ac:dyDescent="0.2">
      <c r="A16" s="192">
        <f>IF(A15=0,0,IF(db!$E$5&lt;A15+1,0,A15+1))</f>
        <v>15</v>
      </c>
      <c r="B16" s="193">
        <f t="shared" si="15"/>
        <v>39</v>
      </c>
      <c r="C16" s="194">
        <f>IF(A16=0,0,(C15*(1+db!$B$3)))</f>
        <v>45569980.029988974</v>
      </c>
      <c r="D16" s="194">
        <f>IF(A16=0,0,SUM($C$2:C16))</f>
        <v>381269780.32987845</v>
      </c>
      <c r="E16" s="195">
        <f>IF(A16=0,0,db!$E$4*((1+db!$B$4)^(A16-1)))</f>
        <v>1139249500.7497241</v>
      </c>
      <c r="F16" s="195">
        <f>IF(E16&lt;=db!$L$7,E16,db!$L$7)</f>
        <v>1139249500.7497241</v>
      </c>
      <c r="G16" s="194">
        <f>IF(A16=0,0,IF(db!$D$6="بله",(db!$B$6)*F16,0))</f>
        <v>3417748502.2491722</v>
      </c>
      <c r="H16" s="194">
        <f>IF(G16&lt;=db!$L$2,G16,db!$L$2)</f>
        <v>3417748502.2491722</v>
      </c>
      <c r="I16" s="195">
        <f>IF(A16=0,0,IF(db!$D$7="بله",(db!$B$7)*F16,0))</f>
        <v>1139249500.7497241</v>
      </c>
      <c r="J16" s="196">
        <f>IF(B16&gt;69,0,IF(B16=0,0,IF(I16&lt;=db!$L$3,I16,db!$L$3)))</f>
        <v>1000000000</v>
      </c>
      <c r="K16" s="194">
        <f>IF(A16=0,0,IF(db!$D$9="بله",(db!$B$9)*F16,0))</f>
        <v>182279920.11995587</v>
      </c>
      <c r="L16" s="194">
        <f>IF(B16&gt;69,0,IF(B16=0,0,IF(K16&lt;=db!$L$4,K16,db!$L$4)))</f>
        <v>50000000</v>
      </c>
      <c r="M16" s="197">
        <f>IF(AND(db!$D$8="بله",B16&lt;69,B16&gt;0),1,0)</f>
        <v>1</v>
      </c>
      <c r="N16" s="195">
        <f>(N17+C17)*M16*((1)/(1+db!AA18))*(LOOKUP(B16,'جدول مرگ و میر'!$A$2:$A$108,'جدول مرگ و میر'!$E$2:$E$108))</f>
        <v>661682135.05674767</v>
      </c>
      <c r="O16" s="194">
        <f>C16*db!B$10*IF('محاسبات سالانه'!B16&gt;69,0,(LOOKUP('محاسبات سالانه'!B16+1,'جدول مرگ و میر'!$A$2:$A$108,'جدول مرگ و میر'!$O$2:$O$108)-LOOKUP('محاسبات سالانه'!B16+11,'جدول مرگ و میر'!$A$2:$A$108,'جدول مرگ و میر'!$O$2:$O$108))/LOOKUP('محاسبات سالانه'!B16,'جدول مرگ و میر'!$A$2:$A$108,'جدول مرگ و میر'!$M$2:$M$108))*IF(db!$D$10="بله",1,0)</f>
        <v>826791156.35728276</v>
      </c>
      <c r="P16" s="195">
        <f>IF(A16=0,0,IF(db!$D$11="بله",(db!$B$11)*F16,0))</f>
        <v>284812375.18743104</v>
      </c>
      <c r="Q16" s="196">
        <f>IF(B16&gt;59,0,IF(B16=0,0,IF(P16&lt;=db!$L$5,P16,db!$L$5)))</f>
        <v>200000000</v>
      </c>
      <c r="R16" s="194">
        <f>IF(A16=0,0,IF(db!$D$12="بله",(db!$B$12)*F16,0))</f>
        <v>569624750.37486207</v>
      </c>
      <c r="S16" s="194">
        <f>IF(B16&gt;59,0,IF(B16=0,0,IF(R16&lt;=db!$L$6,R16,db!$L$6)))</f>
        <v>300000000</v>
      </c>
      <c r="T16" s="213"/>
      <c r="U16" s="199">
        <f>IF(A16=0,0,IF(B16&lt;(db!$E$2+2),LOOKUP(B16,'جدول مرگ و میر'!$A$2:$A$108,'جدول مرگ و میر'!$P$2:$P$108),IF((B16&gt;=db!$E$2+4),LOOKUP(B16,'جدول مرگ و میر'!$A$2:$A$108,'جدول مرگ و میر'!$R$2:$R$108),LOOKUP(B16,'جدول مرگ و میر'!$A$2:$A$108,'جدول مرگ و میر'!$Q$2:$Q$108))))</f>
        <v>2.5192280798408753E-3</v>
      </c>
      <c r="V16" s="200">
        <f t="shared" si="0"/>
        <v>2870029.3322334033</v>
      </c>
      <c r="W16" s="201">
        <f>IF(A16=0,0,LOOKUP(db!$A$8,db!$AK$4:$AK$8,db!$AL$4:$AL$8))</f>
        <v>0.75</v>
      </c>
      <c r="X16" s="202">
        <f t="shared" si="1"/>
        <v>2563311.3766868794</v>
      </c>
      <c r="Y16" s="200">
        <f>IF(A16=0,0,LOOKUP(db!$A$8,db!$AK$4:$AK$8,db!$AM$4:$AM$8))</f>
        <v>0.75</v>
      </c>
      <c r="Z16" s="203">
        <f t="shared" si="2"/>
        <v>750000</v>
      </c>
      <c r="AA16" s="204">
        <f>IF(A16=0,0,LOOKUP(db!$A$8,db!$AK$4:$AK$8,db!$AN$4:$AN$8))</f>
        <v>1.1000000000000001</v>
      </c>
      <c r="AB16" s="202">
        <f t="shared" si="3"/>
        <v>550000</v>
      </c>
      <c r="AC16" s="200">
        <f>IF(db!$D$8="بله",Y16,0)</f>
        <v>0.75</v>
      </c>
      <c r="AD16" s="203">
        <f t="shared" si="4"/>
        <v>496261.60129256075</v>
      </c>
      <c r="AE16" s="204">
        <f>IF(db!$D$10="بله",Y16,0)</f>
        <v>0.75</v>
      </c>
      <c r="AF16" s="202">
        <f t="shared" si="5"/>
        <v>620093.36726796208</v>
      </c>
      <c r="AG16" s="203">
        <f>IF(A16=0,0,IF(B16&gt;60,0,LOOKUP(B16,db!$AP$3:$AP$63,db!$AQ$3:$AQ$63)))</f>
        <v>1500</v>
      </c>
      <c r="AH16" s="203">
        <f t="shared" si="6"/>
        <v>300000</v>
      </c>
      <c r="AI16" s="202">
        <f>IF(A16=0,0,IF(B16&gt;60,0,LOOKUP(B16,db!$AP$3:$AP$63,db!$AR$3:$AR$63)))</f>
        <v>1500</v>
      </c>
      <c r="AJ16" s="202">
        <f t="shared" si="7"/>
        <v>450000</v>
      </c>
      <c r="AK16" s="205"/>
      <c r="AL16" s="206">
        <f t="shared" si="8"/>
        <v>2870029.3322334033</v>
      </c>
      <c r="AM16" s="207">
        <f t="shared" si="10"/>
        <v>4979666.3452474028</v>
      </c>
      <c r="AN16" s="206">
        <f t="shared" si="11"/>
        <v>750000</v>
      </c>
      <c r="AO16" s="207">
        <f t="shared" si="12"/>
        <v>5729666.3452474028</v>
      </c>
      <c r="AP16" s="206">
        <f>(db!$AF$4/100)*(C16-AO16)</f>
        <v>597604.70527112356</v>
      </c>
      <c r="AQ16" s="206">
        <f>(db!$AF$8/100)*(C16-AO16)</f>
        <v>1195209.4105422471</v>
      </c>
      <c r="AR16" s="207"/>
      <c r="AS16" s="206"/>
      <c r="AT16" s="206"/>
      <c r="AU16" s="207">
        <f t="shared" si="9"/>
        <v>10392509.793294176</v>
      </c>
      <c r="AV16" s="214"/>
      <c r="AW16" s="209">
        <f t="shared" si="13"/>
        <v>35177470.236694798</v>
      </c>
      <c r="AX16" s="210">
        <f>IF(A16=0,0,((AW16)*(1+db!Y18))+((AX15)*(1+db!U18)))</f>
        <v>532279963.01943058</v>
      </c>
      <c r="AY16" s="210">
        <f t="shared" si="17"/>
        <v>532279963.01943058</v>
      </c>
      <c r="AZ16" s="193">
        <f t="shared" si="14"/>
        <v>15</v>
      </c>
      <c r="BA16" s="211"/>
      <c r="BB16" s="211"/>
      <c r="BC16" s="211"/>
    </row>
    <row r="17" spans="1:55" x14ac:dyDescent="0.2">
      <c r="A17" s="192">
        <f>IF(A16=0,0,IF(db!$E$5&lt;A16+1,0,A16+1))</f>
        <v>16</v>
      </c>
      <c r="B17" s="193">
        <f t="shared" si="15"/>
        <v>40</v>
      </c>
      <c r="C17" s="194">
        <f>IF(A17=0,0,(C16*(1+db!$B$3)))</f>
        <v>50126978.032987878</v>
      </c>
      <c r="D17" s="194">
        <f>IF(A17=0,0,SUM($C$2:C17))</f>
        <v>431396758.36286634</v>
      </c>
      <c r="E17" s="195">
        <f>IF(A17=0,0,db!$E$4*((1+db!$B$4)^(A17-1)))</f>
        <v>1253174450.8246965</v>
      </c>
      <c r="F17" s="195">
        <f>IF(E17&lt;=db!$L$7,E17,db!$L$7)</f>
        <v>1253174450.8246965</v>
      </c>
      <c r="G17" s="194">
        <f>IF(A17=0,0,IF(db!$D$6="بله",(db!$B$6)*F17,0))</f>
        <v>3759523352.4740896</v>
      </c>
      <c r="H17" s="194">
        <f>IF(G17&lt;=db!$L$2,G17,db!$L$2)</f>
        <v>3759523352.4740896</v>
      </c>
      <c r="I17" s="195">
        <f>IF(A17=0,0,IF(db!$D$7="بله",(db!$B$7)*F17,0))</f>
        <v>1253174450.8246965</v>
      </c>
      <c r="J17" s="196">
        <f>IF(B17&gt;69,0,IF(B17=0,0,IF(I17&lt;=db!$L$3,I17,db!$L$3)))</f>
        <v>1000000000</v>
      </c>
      <c r="K17" s="194">
        <f>IF(A17=0,0,IF(db!$D$9="بله",(db!$B$9)*F17,0))</f>
        <v>200507912.13195145</v>
      </c>
      <c r="L17" s="194">
        <f>IF(B17&gt;69,0,IF(B17=0,0,IF(K17&lt;=db!$L$4,K17,db!$L$4)))</f>
        <v>50000000</v>
      </c>
      <c r="M17" s="197">
        <f>IF(AND(db!$D$8="بله",B17&lt;69,B17&gt;0),1,0)</f>
        <v>1</v>
      </c>
      <c r="N17" s="195">
        <f>(N18+C18)*M17*((1)/(1+db!AA19))*(LOOKUP(B17,'جدول مرگ و میر'!$A$2:$A$108,'جدول مرگ و میر'!$E$2:$E$108))</f>
        <v>679651583.19792902</v>
      </c>
      <c r="O17" s="194">
        <f>C17*db!B$10*IF('محاسبات سالانه'!B17&gt;69,0,(LOOKUP('محاسبات سالانه'!B17+1,'جدول مرگ و میر'!$A$2:$A$108,'جدول مرگ و میر'!$O$2:$O$108)-LOOKUP('محاسبات سالانه'!B17+11,'جدول مرگ و میر'!$A$2:$A$108,'جدول مرگ و میر'!$O$2:$O$108))/LOOKUP('محاسبات سالانه'!B17,'جدول مرگ و میر'!$A$2:$A$108,'جدول مرگ و میر'!$M$2:$M$108))*IF(db!$D$10="بله",1,0)</f>
        <v>908236862.2771585</v>
      </c>
      <c r="P17" s="195">
        <f>IF(A17=0,0,IF(db!$D$11="بله",(db!$B$11)*F17,0))</f>
        <v>313293612.70617414</v>
      </c>
      <c r="Q17" s="196">
        <f>IF(B17&gt;59,0,IF(B17=0,0,IF(P17&lt;=db!$L$5,P17,db!$L$5)))</f>
        <v>200000000</v>
      </c>
      <c r="R17" s="194">
        <f>IF(A17=0,0,IF(db!$D$12="بله",(db!$B$12)*F17,0))</f>
        <v>626587225.41234827</v>
      </c>
      <c r="S17" s="194">
        <f>IF(B17&gt;59,0,IF(B17=0,0,IF(R17&lt;=db!$L$6,R17,db!$L$6)))</f>
        <v>300000000</v>
      </c>
      <c r="T17" s="213"/>
      <c r="U17" s="199">
        <f>IF(A17=0,0,IF(B17&lt;(db!$E$2+2),LOOKUP(B17,'جدول مرگ و میر'!$A$2:$A$108,'جدول مرگ و میر'!$P$2:$P$108),IF((B17&gt;=db!$E$2+4),LOOKUP(B17,'جدول مرگ و میر'!$A$2:$A$108,'جدول مرگ و میر'!$R$2:$R$108),LOOKUP(B17,'جدول مرگ و میر'!$A$2:$A$108,'جدول مرگ و میر'!$Q$2:$Q$108))))</f>
        <v>2.7171057257964438E-3</v>
      </c>
      <c r="V17" s="200">
        <f t="shared" si="0"/>
        <v>3405007.475757597</v>
      </c>
      <c r="W17" s="201">
        <f>IF(A17=0,0,LOOKUP(db!$A$8,db!$AK$4:$AK$8,db!$AL$4:$AL$8))</f>
        <v>0.75</v>
      </c>
      <c r="X17" s="202">
        <f t="shared" si="1"/>
        <v>2819642.5143555673</v>
      </c>
      <c r="Y17" s="200">
        <f>IF(A17=0,0,LOOKUP(db!$A$8,db!$AK$4:$AK$8,db!$AM$4:$AM$8))</f>
        <v>0.75</v>
      </c>
      <c r="Z17" s="203">
        <f t="shared" si="2"/>
        <v>750000</v>
      </c>
      <c r="AA17" s="204">
        <f>IF(A17=0,0,LOOKUP(db!$A$8,db!$AK$4:$AK$8,db!$AN$4:$AN$8))</f>
        <v>1.1000000000000001</v>
      </c>
      <c r="AB17" s="202">
        <f t="shared" si="3"/>
        <v>550000</v>
      </c>
      <c r="AC17" s="200">
        <f>IF(db!$D$8="بله",Y17,0)</f>
        <v>0.75</v>
      </c>
      <c r="AD17" s="203">
        <f t="shared" si="4"/>
        <v>509738.68739844678</v>
      </c>
      <c r="AE17" s="204">
        <f>IF(db!$D$10="بله",Y17,0)</f>
        <v>0.75</v>
      </c>
      <c r="AF17" s="202">
        <f t="shared" si="5"/>
        <v>681177.64670786879</v>
      </c>
      <c r="AG17" s="203">
        <f>IF(A17=0,0,IF(B17&gt;60,0,LOOKUP(B17,db!$AP$3:$AP$63,db!$AQ$3:$AQ$63)))</f>
        <v>1500</v>
      </c>
      <c r="AH17" s="203">
        <f t="shared" si="6"/>
        <v>300000</v>
      </c>
      <c r="AI17" s="202">
        <f>IF(A17=0,0,IF(B17&gt;60,0,LOOKUP(B17,db!$AP$3:$AP$63,db!$AR$3:$AR$63)))</f>
        <v>1500</v>
      </c>
      <c r="AJ17" s="202">
        <f t="shared" si="7"/>
        <v>450000</v>
      </c>
      <c r="AK17" s="205"/>
      <c r="AL17" s="206">
        <f t="shared" si="8"/>
        <v>3405007.475757597</v>
      </c>
      <c r="AM17" s="207">
        <f t="shared" si="10"/>
        <v>5310558.8484618831</v>
      </c>
      <c r="AN17" s="206">
        <f t="shared" si="11"/>
        <v>750000</v>
      </c>
      <c r="AO17" s="207">
        <f t="shared" si="12"/>
        <v>6060558.8484618831</v>
      </c>
      <c r="AP17" s="206">
        <f>(db!$AF$4/100)*(C17-AO17)</f>
        <v>660996.28776788991</v>
      </c>
      <c r="AQ17" s="206">
        <f>(db!$AF$8/100)*(C17-AO17)</f>
        <v>1321992.5755357798</v>
      </c>
      <c r="AR17" s="207"/>
      <c r="AS17" s="206"/>
      <c r="AT17" s="206"/>
      <c r="AU17" s="207">
        <f t="shared" si="9"/>
        <v>11448555.187523149</v>
      </c>
      <c r="AV17" s="214"/>
      <c r="AW17" s="209">
        <f t="shared" si="13"/>
        <v>38678422.845464729</v>
      </c>
      <c r="AX17" s="210">
        <f>IF(A17=0,0,((AW17)*(1+db!Y19))+((AX16)*(1+db!U19)))</f>
        <v>626250960.99493337</v>
      </c>
      <c r="AY17" s="210">
        <f t="shared" si="17"/>
        <v>626250960.99493337</v>
      </c>
      <c r="AZ17" s="193">
        <f t="shared" si="14"/>
        <v>16</v>
      </c>
      <c r="BA17" s="211"/>
      <c r="BB17" s="211"/>
      <c r="BC17" s="211"/>
    </row>
    <row r="18" spans="1:55" x14ac:dyDescent="0.2">
      <c r="A18" s="192">
        <f>IF(A17=0,0,IF(db!$E$5&lt;A17+1,0,A17+1))</f>
        <v>17</v>
      </c>
      <c r="B18" s="193">
        <f t="shared" si="15"/>
        <v>41</v>
      </c>
      <c r="C18" s="194">
        <f>IF(A18=0,0,(C17*(1+db!$B$3)))</f>
        <v>55139675.836286671</v>
      </c>
      <c r="D18" s="194">
        <f>IF(A18=0,0,SUM($C$2:C18))</f>
        <v>486536434.19915301</v>
      </c>
      <c r="E18" s="195">
        <f>IF(A18=0,0,db!$E$4*((1+db!$B$4)^(A18-1)))</f>
        <v>1378491895.9071662</v>
      </c>
      <c r="F18" s="195">
        <f>IF(E18&lt;=db!$L$7,E18,db!$L$7)</f>
        <v>1378491895.9071662</v>
      </c>
      <c r="G18" s="194">
        <f>IF(A18=0,0,IF(db!$D$6="بله",(db!$B$6)*F18,0))</f>
        <v>4135475687.7214985</v>
      </c>
      <c r="H18" s="194">
        <f>IF(G18&lt;=db!$L$2,G18,db!$L$2)</f>
        <v>4000000000</v>
      </c>
      <c r="I18" s="195">
        <f>IF(A18=0,0,IF(db!$D$7="بله",(db!$B$7)*F18,0))</f>
        <v>1378491895.9071662</v>
      </c>
      <c r="J18" s="196">
        <f>IF(B18&gt;69,0,IF(B18=0,0,IF(I18&lt;=db!$L$3,I18,db!$L$3)))</f>
        <v>1000000000</v>
      </c>
      <c r="K18" s="194">
        <f>IF(A18=0,0,IF(db!$D$9="بله",(db!$B$9)*F18,0))</f>
        <v>220558703.3451466</v>
      </c>
      <c r="L18" s="194">
        <f>IF(B18&gt;69,0,IF(B18=0,0,IF(K18&lt;=db!$L$4,K18,db!$L$4)))</f>
        <v>50000000</v>
      </c>
      <c r="M18" s="197">
        <f>IF(AND(db!$D$8="بله",B18&lt;69,B18&gt;0),1,0)</f>
        <v>1</v>
      </c>
      <c r="N18" s="195">
        <f>(N19+C19)*M18*((1)/(1+db!AA20))*(LOOKUP(B18,'جدول مرگ و میر'!$A$2:$A$108,'جدول مرگ و میر'!$E$2:$E$108))</f>
        <v>694613656.14049149</v>
      </c>
      <c r="O18" s="194">
        <f>C18*db!B$10*IF('محاسبات سالانه'!B18&gt;69,0,(LOOKUP('محاسبات سالانه'!B18+1,'جدول مرگ و میر'!$A$2:$A$108,'جدول مرگ و میر'!$O$2:$O$108)-LOOKUP('محاسبات سالانه'!B18+11,'جدول مرگ و میر'!$A$2:$A$108,'جدول مرگ و میر'!$O$2:$O$108))/LOOKUP('محاسبات سالانه'!B18,'جدول مرگ و میر'!$A$2:$A$108,'جدول مرگ و میر'!$M$2:$M$108))*IF(db!$D$10="بله",1,0)</f>
        <v>997558375.96951663</v>
      </c>
      <c r="P18" s="195">
        <f>IF(A18=0,0,IF(db!$D$11="بله",(db!$B$11)*F18,0))</f>
        <v>344622973.97679156</v>
      </c>
      <c r="Q18" s="196">
        <f>IF(B18&gt;59,0,IF(B18=0,0,IF(P18&lt;=db!$L$5,P18,db!$L$5)))</f>
        <v>200000000</v>
      </c>
      <c r="R18" s="194">
        <f>IF(A18=0,0,IF(db!$D$12="بله",(db!$B$12)*F18,0))</f>
        <v>689245947.95358312</v>
      </c>
      <c r="S18" s="194">
        <f>IF(B18&gt;59,0,IF(B18=0,0,IF(R18&lt;=db!$L$6,R18,db!$L$6)))</f>
        <v>300000000</v>
      </c>
      <c r="T18" s="213"/>
      <c r="U18" s="199">
        <f>IF(A18=0,0,IF(B18&lt;(db!$E$2+2),LOOKUP(B18,'جدول مرگ و میر'!$A$2:$A$108,'جدول مرگ و میر'!$P$2:$P$108),IF((B18&gt;=db!$E$2+4),LOOKUP(B18,'جدول مرگ و میر'!$A$2:$A$108,'جدول مرگ و میر'!$R$2:$R$108),LOOKUP(B18,'جدول مرگ و میر'!$A$2:$A$108,'جدول مرگ و میر'!$Q$2:$Q$108))))</f>
        <v>2.967081599964054E-3</v>
      </c>
      <c r="V18" s="200">
        <f t="shared" si="0"/>
        <v>4090097.9400457172</v>
      </c>
      <c r="W18" s="201">
        <f>IF(A18=0,0,LOOKUP(db!$A$8,db!$AK$4:$AK$8,db!$AL$4:$AL$8))</f>
        <v>0.75</v>
      </c>
      <c r="X18" s="202">
        <f t="shared" si="1"/>
        <v>3000000</v>
      </c>
      <c r="Y18" s="200">
        <f>IF(A18=0,0,LOOKUP(db!$A$8,db!$AK$4:$AK$8,db!$AM$4:$AM$8))</f>
        <v>0.75</v>
      </c>
      <c r="Z18" s="203">
        <f t="shared" si="2"/>
        <v>750000</v>
      </c>
      <c r="AA18" s="204">
        <f>IF(A18=0,0,LOOKUP(db!$A$8,db!$AK$4:$AK$8,db!$AN$4:$AN$8))</f>
        <v>1.1000000000000001</v>
      </c>
      <c r="AB18" s="202">
        <f t="shared" si="3"/>
        <v>550000</v>
      </c>
      <c r="AC18" s="200">
        <f>IF(db!$D$8="بله",Y18,0)</f>
        <v>0.75</v>
      </c>
      <c r="AD18" s="203">
        <f t="shared" si="4"/>
        <v>520960.24210536864</v>
      </c>
      <c r="AE18" s="204">
        <f>IF(db!$D$10="بله",Y18,0)</f>
        <v>0.75</v>
      </c>
      <c r="AF18" s="202">
        <f t="shared" si="5"/>
        <v>748168.78197713743</v>
      </c>
      <c r="AG18" s="203">
        <f>IF(A18=0,0,IF(B18&gt;60,0,LOOKUP(B18,db!$AP$3:$AP$63,db!$AQ$3:$AQ$63)))</f>
        <v>2800</v>
      </c>
      <c r="AH18" s="203">
        <f t="shared" si="6"/>
        <v>560000</v>
      </c>
      <c r="AI18" s="202">
        <f>IF(A18=0,0,IF(B18&gt;60,0,LOOKUP(B18,db!$AP$3:$AP$63,db!$AR$3:$AR$63)))</f>
        <v>2800</v>
      </c>
      <c r="AJ18" s="202">
        <f t="shared" si="7"/>
        <v>840000</v>
      </c>
      <c r="AK18" s="205"/>
      <c r="AL18" s="206">
        <f t="shared" si="8"/>
        <v>4090097.9400457172</v>
      </c>
      <c r="AM18" s="207">
        <f t="shared" si="10"/>
        <v>5569129.0240825061</v>
      </c>
      <c r="AN18" s="206">
        <f t="shared" si="11"/>
        <v>1400000</v>
      </c>
      <c r="AO18" s="207">
        <f t="shared" si="12"/>
        <v>6969129.0240825061</v>
      </c>
      <c r="AP18" s="206">
        <f>(db!$AF$4/100)*(C18-AO18)</f>
        <v>722558.20218306244</v>
      </c>
      <c r="AQ18" s="206">
        <f>(db!$AF$8/100)*(C18-AO18)</f>
        <v>1445116.4043661249</v>
      </c>
      <c r="AR18" s="207"/>
      <c r="AS18" s="206"/>
      <c r="AT18" s="206"/>
      <c r="AU18" s="207">
        <f t="shared" si="9"/>
        <v>13226901.570677409</v>
      </c>
      <c r="AV18" s="214"/>
      <c r="AW18" s="209">
        <f t="shared" si="13"/>
        <v>41912774.265609264</v>
      </c>
      <c r="AX18" s="210">
        <f>IF(A18=0,0,((AW18)*(1+db!Y20))+((AX17)*(1+db!U20)))</f>
        <v>733026053.56325841</v>
      </c>
      <c r="AY18" s="210">
        <f t="shared" si="17"/>
        <v>733026053.56325841</v>
      </c>
      <c r="AZ18" s="193">
        <f t="shared" si="14"/>
        <v>17</v>
      </c>
      <c r="BA18" s="211"/>
      <c r="BB18" s="211"/>
      <c r="BC18" s="211"/>
    </row>
    <row r="19" spans="1:55" x14ac:dyDescent="0.2">
      <c r="A19" s="192">
        <f>IF(A18=0,0,IF(db!$E$5&lt;A18+1,0,A18+1))</f>
        <v>18</v>
      </c>
      <c r="B19" s="193">
        <f t="shared" si="15"/>
        <v>42</v>
      </c>
      <c r="C19" s="194">
        <f>IF(A19=0,0,(C18*(1+db!$B$3)))</f>
        <v>60653643.419915341</v>
      </c>
      <c r="D19" s="194">
        <f>IF(A19=0,0,SUM($C$2:C19))</f>
        <v>547190077.61906838</v>
      </c>
      <c r="E19" s="195">
        <f>IF(A19=0,0,db!$E$4*((1+db!$B$4)^(A19-1)))</f>
        <v>1516341085.4978831</v>
      </c>
      <c r="F19" s="195">
        <f>IF(E19&lt;=db!$L$7,E19,db!$L$7)</f>
        <v>1516341085.4978831</v>
      </c>
      <c r="G19" s="194">
        <f>IF(A19=0,0,IF(db!$D$6="بله",(db!$B$6)*F19,0))</f>
        <v>4549023256.4936495</v>
      </c>
      <c r="H19" s="194">
        <f>IF(G19&lt;=db!$L$2,G19,db!$L$2)</f>
        <v>4000000000</v>
      </c>
      <c r="I19" s="195">
        <f>IF(A19=0,0,IF(db!$D$7="بله",(db!$B$7)*F19,0))</f>
        <v>1516341085.4978831</v>
      </c>
      <c r="J19" s="196">
        <f>IF(B19&gt;69,0,IF(B19=0,0,IF(I19&lt;=db!$L$3,I19,db!$L$3)))</f>
        <v>1000000000</v>
      </c>
      <c r="K19" s="194">
        <f>IF(A19=0,0,IF(db!$D$9="بله",(db!$B$9)*F19,0))</f>
        <v>242614573.6796613</v>
      </c>
      <c r="L19" s="194">
        <f>IF(B19&gt;69,0,IF(B19=0,0,IF(K19&lt;=db!$L$4,K19,db!$L$4)))</f>
        <v>50000000</v>
      </c>
      <c r="M19" s="197">
        <f>IF(AND(db!$D$8="بله",B19&lt;69,B19&gt;0),1,0)</f>
        <v>1</v>
      </c>
      <c r="N19" s="195">
        <f>(N20+C20)*M19*((1)/(1+db!AA21))*(LOOKUP(B19,'جدول مرگ و میر'!$A$2:$A$108,'جدول مرگ و میر'!$E$2:$E$108))</f>
        <v>705806526.83854163</v>
      </c>
      <c r="O19" s="194">
        <f>C19*db!B$10*IF('محاسبات سالانه'!B19&gt;69,0,(LOOKUP('محاسبات سالانه'!B19+1,'جدول مرگ و میر'!$A$2:$A$108,'جدول مرگ و میر'!$O$2:$O$108)-LOOKUP('محاسبات سالانه'!B19+11,'جدول مرگ و میر'!$A$2:$A$108,'جدول مرگ و میر'!$O$2:$O$108))/LOOKUP('محاسبات سالانه'!B19,'جدول مرگ و میر'!$A$2:$A$108,'جدول مرگ و میر'!$M$2:$M$108))*IF(db!$D$10="بله",1,0)</f>
        <v>1095527141.6984596</v>
      </c>
      <c r="P19" s="195">
        <f>IF(A19=0,0,IF(db!$D$11="بله",(db!$B$11)*F19,0))</f>
        <v>379085271.37447077</v>
      </c>
      <c r="Q19" s="196">
        <f>IF(B19&gt;59,0,IF(B19=0,0,IF(P19&lt;=db!$L$5,P19,db!$L$5)))</f>
        <v>200000000</v>
      </c>
      <c r="R19" s="194">
        <f>IF(A19=0,0,IF(db!$D$12="بله",(db!$B$12)*F19,0))</f>
        <v>758170542.74894154</v>
      </c>
      <c r="S19" s="194">
        <f>IF(B19&gt;59,0,IF(B19=0,0,IF(R19&lt;=db!$L$6,R19,db!$L$6)))</f>
        <v>300000000</v>
      </c>
      <c r="T19" s="213"/>
      <c r="U19" s="199">
        <f>IF(A19=0,0,IF(B19&lt;(db!$E$2+2),LOOKUP(B19,'جدول مرگ و میر'!$A$2:$A$108,'جدول مرگ و میر'!$P$2:$P$108),IF((B19&gt;=db!$E$2+4),LOOKUP(B19,'جدول مرگ و میر'!$A$2:$A$108,'جدول مرگ و میر'!$R$2:$R$108),LOOKUP(B19,'جدول مرگ و میر'!$A$2:$A$108,'جدول مرگ و میر'!$Q$2:$Q$108))))</f>
        <v>3.1788160478978577E-3</v>
      </c>
      <c r="V19" s="200">
        <f t="shared" si="0"/>
        <v>4820169.3766675284</v>
      </c>
      <c r="W19" s="201">
        <f>IF(A19=0,0,LOOKUP(db!$A$8,db!$AK$4:$AK$8,db!$AL$4:$AL$8))</f>
        <v>0.75</v>
      </c>
      <c r="X19" s="202">
        <f t="shared" si="1"/>
        <v>3000000</v>
      </c>
      <c r="Y19" s="200">
        <f>IF(A19=0,0,LOOKUP(db!$A$8,db!$AK$4:$AK$8,db!$AM$4:$AM$8))</f>
        <v>0.75</v>
      </c>
      <c r="Z19" s="203">
        <f t="shared" si="2"/>
        <v>750000</v>
      </c>
      <c r="AA19" s="204">
        <f>IF(A19=0,0,LOOKUP(db!$A$8,db!$AK$4:$AK$8,db!$AN$4:$AN$8))</f>
        <v>1.1000000000000001</v>
      </c>
      <c r="AB19" s="202">
        <f t="shared" si="3"/>
        <v>550000</v>
      </c>
      <c r="AC19" s="200">
        <f>IF(db!$D$8="بله",Y19,0)</f>
        <v>0.75</v>
      </c>
      <c r="AD19" s="203">
        <f t="shared" si="4"/>
        <v>529354.89512890624</v>
      </c>
      <c r="AE19" s="204">
        <f>IF(db!$D$10="بله",Y19,0)</f>
        <v>0.75</v>
      </c>
      <c r="AF19" s="202">
        <f t="shared" si="5"/>
        <v>821645.35627384472</v>
      </c>
      <c r="AG19" s="203">
        <f>IF(A19=0,0,IF(B19&gt;60,0,LOOKUP(B19,db!$AP$3:$AP$63,db!$AQ$3:$AQ$63)))</f>
        <v>2800</v>
      </c>
      <c r="AH19" s="203">
        <f t="shared" si="6"/>
        <v>560000</v>
      </c>
      <c r="AI19" s="202">
        <f>IF(A19=0,0,IF(B19&gt;60,0,LOOKUP(B19,db!$AP$3:$AP$63,db!$AR$3:$AR$63)))</f>
        <v>2800</v>
      </c>
      <c r="AJ19" s="202">
        <f t="shared" si="7"/>
        <v>840000</v>
      </c>
      <c r="AK19" s="205"/>
      <c r="AL19" s="206">
        <f t="shared" si="8"/>
        <v>4820169.3766675284</v>
      </c>
      <c r="AM19" s="207">
        <f t="shared" si="10"/>
        <v>5651000.2514027506</v>
      </c>
      <c r="AN19" s="206">
        <f t="shared" si="11"/>
        <v>1400000</v>
      </c>
      <c r="AO19" s="207">
        <f t="shared" si="12"/>
        <v>7051000.2514027506</v>
      </c>
      <c r="AP19" s="206">
        <f>(db!$AF$4/100)*(C19-AO19)</f>
        <v>804039.64752768888</v>
      </c>
      <c r="AQ19" s="206">
        <f>(db!$AF$8/100)*(C19-AO19)</f>
        <v>1608079.2950553778</v>
      </c>
      <c r="AR19" s="207"/>
      <c r="AS19" s="206"/>
      <c r="AT19" s="206"/>
      <c r="AU19" s="207">
        <f t="shared" si="9"/>
        <v>14283288.570653347</v>
      </c>
      <c r="AV19" s="214"/>
      <c r="AW19" s="209">
        <f t="shared" si="13"/>
        <v>46370354.849261992</v>
      </c>
      <c r="AX19" s="210">
        <f>IF(A19=0,0,((AW19)*(1+db!Y21))+((AX18)*(1+db!U21)))</f>
        <v>855174172.93589747</v>
      </c>
      <c r="AY19" s="210">
        <f t="shared" si="17"/>
        <v>855174172.93589747</v>
      </c>
      <c r="AZ19" s="193">
        <f t="shared" si="14"/>
        <v>18</v>
      </c>
      <c r="BA19" s="211"/>
      <c r="BB19" s="211"/>
      <c r="BC19" s="211"/>
    </row>
    <row r="20" spans="1:55" x14ac:dyDescent="0.2">
      <c r="A20" s="192">
        <f>IF(A19=0,0,IF(db!$E$5&lt;A19+1,0,A19+1))</f>
        <v>19</v>
      </c>
      <c r="B20" s="193">
        <f t="shared" si="15"/>
        <v>43</v>
      </c>
      <c r="C20" s="194">
        <f>IF(A20=0,0,(C19*(1+db!$B$3)))</f>
        <v>66719007.761906877</v>
      </c>
      <c r="D20" s="194">
        <f>IF(A20=0,0,SUM($C$2:C20))</f>
        <v>613909085.38097525</v>
      </c>
      <c r="E20" s="195">
        <f>IF(A20=0,0,db!$E$4*((1+db!$B$4)^(A20-1)))</f>
        <v>1667975194.0476713</v>
      </c>
      <c r="F20" s="195">
        <f>IF(E20&lt;=db!$L$7,E20,db!$L$7)</f>
        <v>1667975194.0476713</v>
      </c>
      <c r="G20" s="194">
        <f>IF(A20=0,0,IF(db!$D$6="بله",(db!$B$6)*F20,0))</f>
        <v>5003925582.143014</v>
      </c>
      <c r="H20" s="194">
        <f>IF(G20&lt;=db!$L$2,G20,db!$L$2)</f>
        <v>4000000000</v>
      </c>
      <c r="I20" s="195">
        <f>IF(A20=0,0,IF(db!$D$7="بله",(db!$B$7)*F20,0))</f>
        <v>1667975194.0476713</v>
      </c>
      <c r="J20" s="196">
        <f>IF(B20&gt;69,0,IF(B20=0,0,IF(I20&lt;=db!$L$3,I20,db!$L$3)))</f>
        <v>1000000000</v>
      </c>
      <c r="K20" s="194">
        <f>IF(A20=0,0,IF(db!$D$9="بله",(db!$B$9)*F20,0))</f>
        <v>266876031.04762742</v>
      </c>
      <c r="L20" s="194">
        <f>IF(B20&gt;69,0,IF(B20=0,0,IF(K20&lt;=db!$L$4,K20,db!$L$4)))</f>
        <v>50000000</v>
      </c>
      <c r="M20" s="197">
        <f>IF(AND(db!$D$8="بله",B20&lt;69,B20&gt;0),1,0)</f>
        <v>1</v>
      </c>
      <c r="N20" s="195">
        <f>(N21+C21)*M20*((1)/(1+db!AA22))*(LOOKUP(B20,'جدول مرگ و میر'!$A$2:$A$108,'جدول مرگ و میر'!$E$2:$E$108))</f>
        <v>712265282.32394004</v>
      </c>
      <c r="O20" s="194">
        <f>C20*db!B$10*IF('محاسبات سالانه'!B20&gt;69,0,(LOOKUP('محاسبات سالانه'!B20+1,'جدول مرگ و میر'!$A$2:$A$108,'جدول مرگ و میر'!$O$2:$O$108)-LOOKUP('محاسبات سالانه'!B20+11,'جدول مرگ و میر'!$A$2:$A$108,'جدول مرگ و میر'!$O$2:$O$108))/LOOKUP('محاسبات سالانه'!B20,'جدول مرگ و میر'!$A$2:$A$108,'جدول مرگ و میر'!$M$2:$M$108))*IF(db!$D$10="بله",1,0)</f>
        <v>1202860450.9223292</v>
      </c>
      <c r="P20" s="195">
        <f>IF(A20=0,0,IF(db!$D$11="بله",(db!$B$11)*F20,0))</f>
        <v>416993798.51191783</v>
      </c>
      <c r="Q20" s="196">
        <f>IF(B20&gt;59,0,IF(B20=0,0,IF(P20&lt;=db!$L$5,P20,db!$L$5)))</f>
        <v>200000000</v>
      </c>
      <c r="R20" s="194">
        <f>IF(A20=0,0,IF(db!$D$12="بله",(db!$B$12)*F20,0))</f>
        <v>833987597.02383566</v>
      </c>
      <c r="S20" s="194">
        <f>IF(B20&gt;59,0,IF(B20=0,0,IF(R20&lt;=db!$L$6,R20,db!$L$6)))</f>
        <v>300000000</v>
      </c>
      <c r="T20" s="213"/>
      <c r="U20" s="199">
        <f>IF(A20=0,0,IF(B20&lt;(db!$E$2+2),LOOKUP(B20,'جدول مرگ و میر'!$A$2:$A$108,'جدول مرگ و میر'!$P$2:$P$108),IF((B20&gt;=db!$E$2+4),LOOKUP(B20,'جدول مرگ و میر'!$A$2:$A$108,'جدول مرگ و میر'!$R$2:$R$108),LOOKUP(B20,'جدول مرگ و میر'!$A$2:$A$108,'جدول مرگ و میر'!$Q$2:$Q$108))))</f>
        <v>3.5855914049909864E-3</v>
      </c>
      <c r="V20" s="200">
        <f t="shared" si="0"/>
        <v>5980677.5195155032</v>
      </c>
      <c r="W20" s="201">
        <f>IF(A20=0,0,LOOKUP(db!$A$8,db!$AK$4:$AK$8,db!$AL$4:$AL$8))</f>
        <v>0.75</v>
      </c>
      <c r="X20" s="202">
        <f t="shared" si="1"/>
        <v>3000000</v>
      </c>
      <c r="Y20" s="200">
        <f>IF(A20=0,0,LOOKUP(db!$A$8,db!$AK$4:$AK$8,db!$AM$4:$AM$8))</f>
        <v>0.75</v>
      </c>
      <c r="Z20" s="203">
        <f t="shared" si="2"/>
        <v>750000</v>
      </c>
      <c r="AA20" s="204">
        <f>IF(A20=0,0,LOOKUP(db!$A$8,db!$AK$4:$AK$8,db!$AN$4:$AN$8))</f>
        <v>1.1000000000000001</v>
      </c>
      <c r="AB20" s="202">
        <f t="shared" si="3"/>
        <v>550000</v>
      </c>
      <c r="AC20" s="200">
        <f>IF(db!$D$8="بله",Y20,0)</f>
        <v>0.75</v>
      </c>
      <c r="AD20" s="203">
        <f t="shared" si="4"/>
        <v>534198.96174295503</v>
      </c>
      <c r="AE20" s="204">
        <f>IF(db!$D$10="بله",Y20,0)</f>
        <v>0.75</v>
      </c>
      <c r="AF20" s="202">
        <f t="shared" si="5"/>
        <v>902145.33819174697</v>
      </c>
      <c r="AG20" s="203">
        <f>IF(A20=0,0,IF(B20&gt;60,0,LOOKUP(B20,db!$AP$3:$AP$63,db!$AQ$3:$AQ$63)))</f>
        <v>2800</v>
      </c>
      <c r="AH20" s="203">
        <f t="shared" si="6"/>
        <v>560000</v>
      </c>
      <c r="AI20" s="202">
        <f>IF(A20=0,0,IF(B20&gt;60,0,LOOKUP(B20,db!$AP$3:$AP$63,db!$AR$3:$AR$63)))</f>
        <v>2800</v>
      </c>
      <c r="AJ20" s="202">
        <f t="shared" si="7"/>
        <v>840000</v>
      </c>
      <c r="AK20" s="205"/>
      <c r="AL20" s="206">
        <f t="shared" si="8"/>
        <v>5980677.5195155032</v>
      </c>
      <c r="AM20" s="207">
        <f t="shared" si="10"/>
        <v>5736344.299934702</v>
      </c>
      <c r="AN20" s="206">
        <f t="shared" si="11"/>
        <v>1400000</v>
      </c>
      <c r="AO20" s="207">
        <f t="shared" si="12"/>
        <v>7136344.299934702</v>
      </c>
      <c r="AP20" s="206">
        <f>(db!$AF$4/100)*(C20-AO20)</f>
        <v>893739.95192958263</v>
      </c>
      <c r="AQ20" s="206">
        <f>(db!$AF$8/100)*(C20-AO20)</f>
        <v>1787479.9038591653</v>
      </c>
      <c r="AR20" s="207"/>
      <c r="AS20" s="206"/>
      <c r="AT20" s="206"/>
      <c r="AU20" s="207">
        <f t="shared" si="9"/>
        <v>15798241.675238952</v>
      </c>
      <c r="AV20" s="214"/>
      <c r="AW20" s="209">
        <f t="shared" si="13"/>
        <v>50920766.086667925</v>
      </c>
      <c r="AX20" s="210">
        <f>IF(A20=0,0,((AW20)*(1+db!Y22))+((AX19)*(1+db!U22)))</f>
        <v>994330407.56640768</v>
      </c>
      <c r="AY20" s="210">
        <f t="shared" si="17"/>
        <v>994330407.56640768</v>
      </c>
      <c r="AZ20" s="193">
        <f t="shared" si="14"/>
        <v>19</v>
      </c>
      <c r="BA20" s="211"/>
      <c r="BB20" s="211"/>
      <c r="BC20" s="211"/>
    </row>
    <row r="21" spans="1:55" x14ac:dyDescent="0.2">
      <c r="A21" s="192">
        <f>IF(A20=0,0,IF(db!$E$5&lt;A20+1,0,A20+1))</f>
        <v>20</v>
      </c>
      <c r="B21" s="193">
        <f t="shared" si="15"/>
        <v>44</v>
      </c>
      <c r="C21" s="194">
        <f>IF(A21=0,0,(C20*(1+db!$B$3)))</f>
        <v>73390908.538097575</v>
      </c>
      <c r="D21" s="194">
        <f>IF(A21=0,0,SUM($C$2:C21))</f>
        <v>687299993.91907287</v>
      </c>
      <c r="E21" s="195">
        <f>IF(A21=0,0,db!$E$4*((1+db!$B$4)^(A21-1)))</f>
        <v>1834772713.4524391</v>
      </c>
      <c r="F21" s="195">
        <f>IF(E21&lt;=db!$L$7,E21,db!$L$7)</f>
        <v>1834772713.4524391</v>
      </c>
      <c r="G21" s="194">
        <f>IF(A21=0,0,IF(db!$D$6="بله",(db!$B$6)*F21,0))</f>
        <v>5504318140.357317</v>
      </c>
      <c r="H21" s="194">
        <f>IF(G21&lt;=db!$L$2,G21,db!$L$2)</f>
        <v>4000000000</v>
      </c>
      <c r="I21" s="195">
        <f>IF(A21=0,0,IF(db!$D$7="بله",(db!$B$7)*F21,0))</f>
        <v>1834772713.4524391</v>
      </c>
      <c r="J21" s="196">
        <f>IF(B21&gt;69,0,IF(B21=0,0,IF(I21&lt;=db!$L$3,I21,db!$L$3)))</f>
        <v>1000000000</v>
      </c>
      <c r="K21" s="194">
        <f>IF(A21=0,0,IF(db!$D$9="بله",(db!$B$9)*F21,0))</f>
        <v>293563634.15239024</v>
      </c>
      <c r="L21" s="194">
        <f>IF(B21&gt;69,0,IF(B21=0,0,IF(K21&lt;=db!$L$4,K21,db!$L$4)))</f>
        <v>50000000</v>
      </c>
      <c r="M21" s="197">
        <f>IF(AND(db!$D$8="بله",B21&lt;69,B21&gt;0),1,0)</f>
        <v>1</v>
      </c>
      <c r="N21" s="195">
        <f>(N22+C22)*M21*((1)/(1+db!AA23))*(LOOKUP(B21,'جدول مرگ و میر'!$A$2:$A$108,'جدول مرگ و میر'!$E$2:$E$108))</f>
        <v>713058423.36910415</v>
      </c>
      <c r="O21" s="194">
        <f>C21*db!B$10*IF('محاسبات سالانه'!B21&gt;69,0,(LOOKUP('محاسبات سالانه'!B21+1,'جدول مرگ و میر'!$A$2:$A$108,'جدول مرگ و میر'!$O$2:$O$108)-LOOKUP('محاسبات سالانه'!B21+11,'جدول مرگ و میر'!$A$2:$A$108,'جدول مرگ و میر'!$O$2:$O$108))/LOOKUP('محاسبات سالانه'!B21,'جدول مرگ و میر'!$A$2:$A$108,'جدول مرگ و میر'!$M$2:$M$108))*IF(db!$D$10="بله",1,0)</f>
        <v>1320672474.0762174</v>
      </c>
      <c r="P21" s="195">
        <f>IF(A21=0,0,IF(db!$D$11="بله",(db!$B$11)*F21,0))</f>
        <v>458693178.36310977</v>
      </c>
      <c r="Q21" s="196">
        <f>IF(B21&gt;59,0,IF(B21=0,0,IF(P21&lt;=db!$L$5,P21,db!$L$5)))</f>
        <v>200000000</v>
      </c>
      <c r="R21" s="194">
        <f>IF(A21=0,0,IF(db!$D$12="بله",(db!$B$12)*F21,0))</f>
        <v>917386356.72621953</v>
      </c>
      <c r="S21" s="194">
        <f>IF(B21&gt;59,0,IF(B21=0,0,IF(R21&lt;=db!$L$6,R21,db!$L$6)))</f>
        <v>300000000</v>
      </c>
      <c r="T21" s="213"/>
      <c r="U21" s="199">
        <f>IF(A21=0,0,IF(B21&lt;(db!$E$2+2),LOOKUP(B21,'جدول مرگ و میر'!$A$2:$A$108,'جدول مرگ و میر'!$P$2:$P$108),IF((B21&gt;=db!$E$2+4),LOOKUP(B21,'جدول مرگ و میر'!$A$2:$A$108,'جدول مرگ و میر'!$R$2:$R$108),LOOKUP(B21,'جدول مرگ و میر'!$A$2:$A$108,'جدول مرگ و میر'!$Q$2:$Q$108))))</f>
        <v>3.8948052087025191E-3</v>
      </c>
      <c r="V21" s="200">
        <f t="shared" si="0"/>
        <v>7146082.3211398143</v>
      </c>
      <c r="W21" s="201">
        <f>IF(A21=0,0,LOOKUP(db!$A$8,db!$AK$4:$AK$8,db!$AL$4:$AL$8))</f>
        <v>0.75</v>
      </c>
      <c r="X21" s="202">
        <f t="shared" si="1"/>
        <v>3000000</v>
      </c>
      <c r="Y21" s="200">
        <f>IF(A21=0,0,LOOKUP(db!$A$8,db!$AK$4:$AK$8,db!$AM$4:$AM$8))</f>
        <v>0.75</v>
      </c>
      <c r="Z21" s="203">
        <f t="shared" si="2"/>
        <v>750000</v>
      </c>
      <c r="AA21" s="204">
        <f>IF(A21=0,0,LOOKUP(db!$A$8,db!$AK$4:$AK$8,db!$AN$4:$AN$8))</f>
        <v>1.1000000000000001</v>
      </c>
      <c r="AB21" s="202">
        <f t="shared" si="3"/>
        <v>550000</v>
      </c>
      <c r="AC21" s="200">
        <f>IF(db!$D$8="بله",Y21,0)</f>
        <v>0.75</v>
      </c>
      <c r="AD21" s="203">
        <f t="shared" si="4"/>
        <v>534793.81752682815</v>
      </c>
      <c r="AE21" s="204">
        <f>IF(db!$D$10="بله",Y21,0)</f>
        <v>0.75</v>
      </c>
      <c r="AF21" s="202">
        <f t="shared" si="5"/>
        <v>990504.35555716301</v>
      </c>
      <c r="AG21" s="203">
        <f>IF(A21=0,0,IF(B21&gt;60,0,LOOKUP(B21,db!$AP$3:$AP$63,db!$AQ$3:$AQ$63)))</f>
        <v>2800</v>
      </c>
      <c r="AH21" s="203">
        <f t="shared" si="6"/>
        <v>560000</v>
      </c>
      <c r="AI21" s="202">
        <f>IF(A21=0,0,IF(B21&gt;60,0,LOOKUP(B21,db!$AP$3:$AP$63,db!$AR$3:$AR$63)))</f>
        <v>2800</v>
      </c>
      <c r="AJ21" s="202">
        <f t="shared" si="7"/>
        <v>840000</v>
      </c>
      <c r="AK21" s="205"/>
      <c r="AL21" s="206">
        <f t="shared" si="8"/>
        <v>7146082.3211398143</v>
      </c>
      <c r="AM21" s="207">
        <f t="shared" si="10"/>
        <v>5825298.1730839908</v>
      </c>
      <c r="AN21" s="206">
        <f t="shared" si="11"/>
        <v>1400000</v>
      </c>
      <c r="AO21" s="207">
        <f t="shared" si="12"/>
        <v>7225298.1730839908</v>
      </c>
      <c r="AP21" s="206">
        <f>(db!$AF$4/100)*(C21-AO21)</f>
        <v>992484.15547520376</v>
      </c>
      <c r="AQ21" s="206">
        <f>(db!$AF$8/100)*(C21-AO21)</f>
        <v>1984968.3109504075</v>
      </c>
      <c r="AR21" s="207"/>
      <c r="AS21" s="206"/>
      <c r="AT21" s="206"/>
      <c r="AU21" s="207">
        <f t="shared" si="9"/>
        <v>17348832.960649416</v>
      </c>
      <c r="AV21" s="214"/>
      <c r="AW21" s="209">
        <f t="shared" si="13"/>
        <v>56042075.577448159</v>
      </c>
      <c r="AX21" s="210">
        <f>IF(A21=0,0,((AW21)*(1+db!Y23))+((AX20)*(1+db!U23)))</f>
        <v>1152796940.6700475</v>
      </c>
      <c r="AY21" s="210">
        <f t="shared" si="17"/>
        <v>1152796940.6700475</v>
      </c>
      <c r="AZ21" s="193">
        <f t="shared" si="14"/>
        <v>20</v>
      </c>
      <c r="BA21" s="211"/>
      <c r="BB21" s="211"/>
      <c r="BC21" s="211"/>
    </row>
    <row r="22" spans="1:55" x14ac:dyDescent="0.2">
      <c r="A22" s="192">
        <f>IF(A21=0,0,IF(db!$E$5&lt;A21+1,0,A21+1))</f>
        <v>21</v>
      </c>
      <c r="B22" s="193">
        <f t="shared" si="15"/>
        <v>45</v>
      </c>
      <c r="C22" s="194">
        <f>IF(A22=0,0,(C21*(1+db!$B$3)))</f>
        <v>80729999.391907334</v>
      </c>
      <c r="D22" s="194">
        <f>IF(A22=0,0,SUM($C$2:C22))</f>
        <v>768029993.3109802</v>
      </c>
      <c r="E22" s="195">
        <f>IF(A22=0,0,db!$E$4*((1+db!$B$4)^(A22-1)))</f>
        <v>2018249984.7976828</v>
      </c>
      <c r="F22" s="195">
        <f>IF(E22&lt;=db!$L$7,E22,db!$L$7)</f>
        <v>2018249984.7976828</v>
      </c>
      <c r="G22" s="194">
        <f>IF(A22=0,0,IF(db!$D$6="بله",(db!$B$6)*F22,0))</f>
        <v>6054749954.3930483</v>
      </c>
      <c r="H22" s="194">
        <f>IF(G22&lt;=db!$L$2,G22,db!$L$2)</f>
        <v>4000000000</v>
      </c>
      <c r="I22" s="195">
        <f>IF(A22=0,0,IF(db!$D$7="بله",(db!$B$7)*F22,0))</f>
        <v>2018249984.7976828</v>
      </c>
      <c r="J22" s="196">
        <f>IF(B22&gt;69,0,IF(B22=0,0,IF(I22&lt;=db!$L$3,I22,db!$L$3)))</f>
        <v>1000000000</v>
      </c>
      <c r="K22" s="194">
        <f>IF(A22=0,0,IF(db!$D$9="بله",(db!$B$9)*F22,0))</f>
        <v>322919997.56762928</v>
      </c>
      <c r="L22" s="194">
        <f>IF(B22&gt;69,0,IF(B22=0,0,IF(K22&lt;=db!$L$4,K22,db!$L$4)))</f>
        <v>50000000</v>
      </c>
      <c r="M22" s="197">
        <f>IF(AND(db!$D$8="بله",B22&lt;69,B22&gt;0),1,0)</f>
        <v>1</v>
      </c>
      <c r="N22" s="195">
        <f>(N23+C23)*M22*((1)/(1+db!AA24))*(LOOKUP(B22,'جدول مرگ و میر'!$A$2:$A$108,'جدول مرگ و میر'!$E$2:$E$108))</f>
        <v>706851462.6838119</v>
      </c>
      <c r="O22" s="194">
        <f>C22*db!B$10*IF('محاسبات سالانه'!B22&gt;69,0,(LOOKUP('محاسبات سالانه'!B22+1,'جدول مرگ و میر'!$A$2:$A$108,'جدول مرگ و میر'!$O$2:$O$108)-LOOKUP('محاسبات سالانه'!B22+11,'جدول مرگ و میر'!$A$2:$A$108,'جدول مرگ و میر'!$O$2:$O$108))/LOOKUP('محاسبات سالانه'!B22,'جدول مرگ و میر'!$A$2:$A$108,'جدول مرگ و میر'!$M$2:$M$108))*IF(db!$D$10="بله",1,0)</f>
        <v>1449769444.5058579</v>
      </c>
      <c r="P22" s="195">
        <f>IF(A22=0,0,IF(db!$D$11="بله",(db!$B$11)*F22,0))</f>
        <v>504562496.19942069</v>
      </c>
      <c r="Q22" s="196">
        <f>IF(B22&gt;59,0,IF(B22=0,0,IF(P22&lt;=db!$L$5,P22,db!$L$5)))</f>
        <v>200000000</v>
      </c>
      <c r="R22" s="194">
        <f>IF(A22=0,0,IF(db!$D$12="بله",(db!$B$12)*F22,0))</f>
        <v>1009124992.3988414</v>
      </c>
      <c r="S22" s="194">
        <f>IF(B22&gt;59,0,IF(B22=0,0,IF(R22&lt;=db!$L$6,R22,db!$L$6)))</f>
        <v>300000000</v>
      </c>
      <c r="T22" s="213"/>
      <c r="U22" s="199">
        <f>IF(A22=0,0,IF(B22&lt;(db!$E$2+2),LOOKUP(B22,'جدول مرگ و میر'!$A$2:$A$108,'جدول مرگ و میر'!$P$2:$P$108),IF((B22&gt;=db!$E$2+4),LOOKUP(B22,'جدول مرگ و میر'!$A$2:$A$108,'جدول مرگ و میر'!$R$2:$R$108),LOOKUP(B22,'جدول مرگ و میر'!$A$2:$A$108,'جدول مرگ و میر'!$Q$2:$Q$108))))</f>
        <v>4.1564838589298134E-3</v>
      </c>
      <c r="V22" s="200">
        <f t="shared" si="0"/>
        <v>8388823.4850969091</v>
      </c>
      <c r="W22" s="201">
        <f>IF(A22=0,0,LOOKUP(db!$A$8,db!$AK$4:$AK$8,db!$AL$4:$AL$8))</f>
        <v>0.75</v>
      </c>
      <c r="X22" s="202">
        <f t="shared" si="1"/>
        <v>3000000</v>
      </c>
      <c r="Y22" s="200">
        <f>IF(A22=0,0,LOOKUP(db!$A$8,db!$AK$4:$AK$8,db!$AM$4:$AM$8))</f>
        <v>0.75</v>
      </c>
      <c r="Z22" s="203">
        <f t="shared" si="2"/>
        <v>750000</v>
      </c>
      <c r="AA22" s="204">
        <f>IF(A22=0,0,LOOKUP(db!$A$8,db!$AK$4:$AK$8,db!$AN$4:$AN$8))</f>
        <v>1.1000000000000001</v>
      </c>
      <c r="AB22" s="202">
        <f t="shared" si="3"/>
        <v>550000</v>
      </c>
      <c r="AC22" s="200">
        <f>IF(db!$D$8="بله",Y22,0)</f>
        <v>0.75</v>
      </c>
      <c r="AD22" s="203">
        <f t="shared" si="4"/>
        <v>530138.59701285895</v>
      </c>
      <c r="AE22" s="204">
        <f>IF(db!$D$10="بله",Y22,0)</f>
        <v>0.75</v>
      </c>
      <c r="AF22" s="202">
        <f t="shared" si="5"/>
        <v>1087327.0833793937</v>
      </c>
      <c r="AG22" s="203">
        <f>IF(A22=0,0,IF(B22&gt;60,0,LOOKUP(B22,db!$AP$3:$AP$63,db!$AQ$3:$AQ$63)))</f>
        <v>2800</v>
      </c>
      <c r="AH22" s="203">
        <f t="shared" si="6"/>
        <v>560000</v>
      </c>
      <c r="AI22" s="202">
        <f>IF(A22=0,0,IF(B22&gt;60,0,LOOKUP(B22,db!$AP$3:$AP$63,db!$AR$3:$AR$63)))</f>
        <v>2800</v>
      </c>
      <c r="AJ22" s="202">
        <f t="shared" si="7"/>
        <v>840000</v>
      </c>
      <c r="AK22" s="205"/>
      <c r="AL22" s="206">
        <f t="shared" si="8"/>
        <v>8388823.4850969091</v>
      </c>
      <c r="AM22" s="207">
        <f t="shared" si="10"/>
        <v>5917465.6803922523</v>
      </c>
      <c r="AN22" s="206">
        <f t="shared" si="11"/>
        <v>1400000</v>
      </c>
      <c r="AO22" s="207">
        <f t="shared" si="12"/>
        <v>7317465.6803922523</v>
      </c>
      <c r="AP22" s="206">
        <f>(db!$AF$4/100)*(C22-AO22)</f>
        <v>1101188.0056727263</v>
      </c>
      <c r="AQ22" s="206">
        <f>(db!$AF$8/100)*(C22-AO22)</f>
        <v>2202376.0113454526</v>
      </c>
      <c r="AR22" s="207"/>
      <c r="AS22" s="206"/>
      <c r="AT22" s="206"/>
      <c r="AU22" s="207">
        <f t="shared" si="9"/>
        <v>19009853.18250734</v>
      </c>
      <c r="AV22" s="214"/>
      <c r="AW22" s="209">
        <f t="shared" si="13"/>
        <v>61720146.209399998</v>
      </c>
      <c r="AX22" s="210">
        <f>IF(A22=0,0,((AW22)*(1+db!Y24))+((AX21)*(1+db!U24)))</f>
        <v>1333091282.0599017</v>
      </c>
      <c r="AY22" s="210">
        <f t="shared" si="17"/>
        <v>1333091282.0599017</v>
      </c>
      <c r="AZ22" s="193">
        <f t="shared" si="14"/>
        <v>21</v>
      </c>
      <c r="BA22" s="211"/>
      <c r="BB22" s="211"/>
      <c r="BC22" s="211"/>
    </row>
    <row r="23" spans="1:55" x14ac:dyDescent="0.2">
      <c r="A23" s="192">
        <f>IF(A22=0,0,IF(db!$E$5&lt;A22+1,0,A22+1))</f>
        <v>22</v>
      </c>
      <c r="B23" s="193">
        <f t="shared" si="15"/>
        <v>46</v>
      </c>
      <c r="C23" s="194">
        <f>IF(A23=0,0,(C22*(1+db!$B$3)))</f>
        <v>88802999.33109808</v>
      </c>
      <c r="D23" s="194">
        <f>IF(A23=0,0,SUM($C$2:C23))</f>
        <v>856832992.64207828</v>
      </c>
      <c r="E23" s="195">
        <f>IF(A23=0,0,db!$E$4*((1+db!$B$4)^(A23-1)))</f>
        <v>2220074983.277451</v>
      </c>
      <c r="F23" s="195">
        <f>IF(E23&lt;=db!$L$7,E23,db!$L$7)</f>
        <v>2220074983.277451</v>
      </c>
      <c r="G23" s="194">
        <f>IF(A23=0,0,IF(db!$D$6="بله",(db!$B$6)*F23,0))</f>
        <v>6660224949.8323536</v>
      </c>
      <c r="H23" s="194">
        <f>IF(G23&lt;=db!$L$2,G23,db!$L$2)</f>
        <v>4000000000</v>
      </c>
      <c r="I23" s="195">
        <f>IF(A23=0,0,IF(db!$D$7="بله",(db!$B$7)*F23,0))</f>
        <v>2220074983.277451</v>
      </c>
      <c r="J23" s="196">
        <f>IF(B23&gt;69,0,IF(B23=0,0,IF(I23&lt;=db!$L$3,I23,db!$L$3)))</f>
        <v>1000000000</v>
      </c>
      <c r="K23" s="194">
        <f>IF(A23=0,0,IF(db!$D$9="بله",(db!$B$9)*F23,0))</f>
        <v>355211997.3243922</v>
      </c>
      <c r="L23" s="194">
        <f>IF(B23&gt;69,0,IF(B23=0,0,IF(K23&lt;=db!$L$4,K23,db!$L$4)))</f>
        <v>50000000</v>
      </c>
      <c r="M23" s="197">
        <f>IF(AND(db!$D$8="بله",B23&lt;69,B23&gt;0),1,0)</f>
        <v>1</v>
      </c>
      <c r="N23" s="195">
        <f>(N24+C24)*M23*((1)/(1+db!AA25))*(LOOKUP(B23,'جدول مرگ و میر'!$A$2:$A$108,'جدول مرگ و میر'!$E$2:$E$108))</f>
        <v>692138010.31597996</v>
      </c>
      <c r="O23" s="194">
        <f>C23*db!B$10*IF('محاسبات سالانه'!B23&gt;69,0,(LOOKUP('محاسبات سالانه'!B23+1,'جدول مرگ و میر'!$A$2:$A$108,'جدول مرگ و میر'!$O$2:$O$108)-LOOKUP('محاسبات سالانه'!B23+11,'جدول مرگ و میر'!$A$2:$A$108,'جدول مرگ و میر'!$O$2:$O$108))/LOOKUP('محاسبات سالانه'!B23,'جدول مرگ و میر'!$A$2:$A$108,'جدول مرگ و میر'!$M$2:$M$108))*IF(db!$D$10="بله",1,0)</f>
        <v>1591020552.7266395</v>
      </c>
      <c r="P23" s="195">
        <f>IF(A23=0,0,IF(db!$D$11="بله",(db!$B$11)*F23,0))</f>
        <v>555018745.81936276</v>
      </c>
      <c r="Q23" s="196">
        <f>IF(B23&gt;59,0,IF(B23=0,0,IF(P23&lt;=db!$L$5,P23,db!$L$5)))</f>
        <v>200000000</v>
      </c>
      <c r="R23" s="194">
        <f>IF(A23=0,0,IF(db!$D$12="بله",(db!$B$12)*F23,0))</f>
        <v>1110037491.6387255</v>
      </c>
      <c r="S23" s="194">
        <f>IF(B23&gt;59,0,IF(B23=0,0,IF(R23&lt;=db!$L$6,R23,db!$L$6)))</f>
        <v>300000000</v>
      </c>
      <c r="T23" s="213"/>
      <c r="U23" s="199">
        <f>IF(A23=0,0,IF(B23&lt;(db!$E$2+2),LOOKUP(B23,'جدول مرگ و میر'!$A$2:$A$108,'جدول مرگ و میر'!$P$2:$P$108),IF((B23&gt;=db!$E$2+4),LOOKUP(B23,'جدول مرگ و میر'!$A$2:$A$108,'جدول مرگ و میر'!$R$2:$R$108),LOOKUP(B23,'جدول مرگ و میر'!$A$2:$A$108,'جدول مرگ و میر'!$Q$2:$Q$108))))</f>
        <v>4.4420270099765529E-3</v>
      </c>
      <c r="V23" s="200">
        <f t="shared" si="0"/>
        <v>9861633.0398916807</v>
      </c>
      <c r="W23" s="201">
        <f>IF(A23=0,0,LOOKUP(db!$A$8,db!$AK$4:$AK$8,db!$AL$4:$AL$8))</f>
        <v>0.75</v>
      </c>
      <c r="X23" s="202">
        <f t="shared" si="1"/>
        <v>3000000</v>
      </c>
      <c r="Y23" s="200">
        <f>IF(A23=0,0,LOOKUP(db!$A$8,db!$AK$4:$AK$8,db!$AM$4:$AM$8))</f>
        <v>0.75</v>
      </c>
      <c r="Z23" s="203">
        <f t="shared" si="2"/>
        <v>750000</v>
      </c>
      <c r="AA23" s="204">
        <f>IF(A23=0,0,LOOKUP(db!$A$8,db!$AK$4:$AK$8,db!$AN$4:$AN$8))</f>
        <v>1.1000000000000001</v>
      </c>
      <c r="AB23" s="202">
        <f t="shared" si="3"/>
        <v>550000</v>
      </c>
      <c r="AC23" s="200">
        <f>IF(db!$D$8="بله",Y23,0)</f>
        <v>0.75</v>
      </c>
      <c r="AD23" s="203">
        <f t="shared" si="4"/>
        <v>519103.50773698499</v>
      </c>
      <c r="AE23" s="204">
        <f>IF(db!$D$10="بله",Y23,0)</f>
        <v>0.75</v>
      </c>
      <c r="AF23" s="202">
        <f t="shared" si="5"/>
        <v>1193265.4145449796</v>
      </c>
      <c r="AG23" s="203">
        <f>IF(A23=0,0,IF(B23&gt;60,0,LOOKUP(B23,db!$AP$3:$AP$63,db!$AQ$3:$AQ$63)))</f>
        <v>4600</v>
      </c>
      <c r="AH23" s="203">
        <f t="shared" si="6"/>
        <v>920000</v>
      </c>
      <c r="AI23" s="202">
        <f>IF(A23=0,0,IF(B23&gt;60,0,LOOKUP(B23,db!$AP$3:$AP$63,db!$AR$3:$AR$63)))</f>
        <v>4600</v>
      </c>
      <c r="AJ23" s="202">
        <f t="shared" si="7"/>
        <v>1380000</v>
      </c>
      <c r="AK23" s="205"/>
      <c r="AL23" s="206">
        <f t="shared" si="8"/>
        <v>9861633.0398916807</v>
      </c>
      <c r="AM23" s="207">
        <f t="shared" si="10"/>
        <v>6012368.9222819647</v>
      </c>
      <c r="AN23" s="206">
        <f t="shared" si="11"/>
        <v>2300000</v>
      </c>
      <c r="AO23" s="207">
        <f t="shared" si="12"/>
        <v>8312368.9222819647</v>
      </c>
      <c r="AP23" s="206">
        <f>(db!$AF$4/100)*(C23-AO23)</f>
        <v>1207359.4561322418</v>
      </c>
      <c r="AQ23" s="206">
        <f>(db!$AF$8/100)*(C23-AO23)</f>
        <v>2414718.9122644835</v>
      </c>
      <c r="AR23" s="207"/>
      <c r="AS23" s="206"/>
      <c r="AT23" s="206"/>
      <c r="AU23" s="207">
        <f t="shared" si="9"/>
        <v>21796080.33057037</v>
      </c>
      <c r="AV23" s="214"/>
      <c r="AW23" s="209">
        <f t="shared" si="13"/>
        <v>67006919.00052771</v>
      </c>
      <c r="AX23" s="210">
        <f>IF(A23=0,0,((AW23)*(1+db!Y25))+((AX22)*(1+db!U25)))</f>
        <v>1536984028.0076556</v>
      </c>
      <c r="AY23" s="210">
        <f t="shared" si="17"/>
        <v>1536984028.0076556</v>
      </c>
      <c r="AZ23" s="193">
        <f t="shared" si="14"/>
        <v>22</v>
      </c>
      <c r="BA23" s="211"/>
      <c r="BB23" s="211"/>
      <c r="BC23" s="211"/>
    </row>
    <row r="24" spans="1:55" x14ac:dyDescent="0.2">
      <c r="A24" s="192">
        <f>IF(A23=0,0,IF(db!$E$5&lt;A23+1,0,A23+1))</f>
        <v>23</v>
      </c>
      <c r="B24" s="193">
        <f t="shared" si="15"/>
        <v>47</v>
      </c>
      <c r="C24" s="194">
        <f>IF(A24=0,0,(C23*(1+db!$B$3)))</f>
        <v>97683299.2642079</v>
      </c>
      <c r="D24" s="194">
        <f>IF(A24=0,0,SUM($C$2:C24))</f>
        <v>954516291.90628624</v>
      </c>
      <c r="E24" s="195">
        <f>IF(A24=0,0,db!$E$4*((1+db!$B$4)^(A24-1)))</f>
        <v>2442082481.6051965</v>
      </c>
      <c r="F24" s="195">
        <f>IF(E24&lt;=db!$L$7,E24,db!$L$7)</f>
        <v>2442082481.6051965</v>
      </c>
      <c r="G24" s="194">
        <f>IF(A24=0,0,IF(db!$D$6="بله",(db!$B$6)*F24,0))</f>
        <v>7326247444.8155899</v>
      </c>
      <c r="H24" s="194">
        <f>IF(G24&lt;=db!$L$2,G24,db!$L$2)</f>
        <v>4000000000</v>
      </c>
      <c r="I24" s="195">
        <f>IF(A24=0,0,IF(db!$D$7="بله",(db!$B$7)*F24,0))</f>
        <v>2442082481.6051965</v>
      </c>
      <c r="J24" s="196">
        <f>IF(B24&gt;69,0,IF(B24=0,0,IF(I24&lt;=db!$L$3,I24,db!$L$3)))</f>
        <v>1000000000</v>
      </c>
      <c r="K24" s="194">
        <f>IF(A24=0,0,IF(db!$D$9="بله",(db!$B$9)*F24,0))</f>
        <v>390733197.05683142</v>
      </c>
      <c r="L24" s="194">
        <f>IF(B24&gt;69,0,IF(B24=0,0,IF(K24&lt;=db!$L$4,K24,db!$L$4)))</f>
        <v>50000000</v>
      </c>
      <c r="M24" s="197">
        <f>IF(AND(db!$D$8="بله",B24&lt;69,B24&gt;0),1,0)</f>
        <v>1</v>
      </c>
      <c r="N24" s="195">
        <f>(N25+C25)*M24*((1)/(1+db!AA26))*(LOOKUP(B24,'جدول مرگ و میر'!$A$2:$A$108,'جدول مرگ و میر'!$E$2:$E$108))</f>
        <v>667232128.55774212</v>
      </c>
      <c r="O24" s="194">
        <f>C24*db!B$10*IF('محاسبات سالانه'!B24&gt;69,0,(LOOKUP('محاسبات سالانه'!B24+1,'جدول مرگ و میر'!$A$2:$A$108,'جدول مرگ و میر'!$O$2:$O$108)-LOOKUP('محاسبات سالانه'!B24+11,'جدول مرگ و میر'!$A$2:$A$108,'جدول مرگ و میر'!$O$2:$O$108))/LOOKUP('محاسبات سالانه'!B24,'جدول مرگ و میر'!$A$2:$A$108,'جدول مرگ و میر'!$M$2:$M$108))*IF(db!$D$10="بله",1,0)</f>
        <v>1745462432.9710445</v>
      </c>
      <c r="P24" s="195">
        <f>IF(A24=0,0,IF(db!$D$11="بله",(db!$B$11)*F24,0))</f>
        <v>610520620.40129912</v>
      </c>
      <c r="Q24" s="196">
        <f>IF(B24&gt;59,0,IF(B24=0,0,IF(P24&lt;=db!$L$5,P24,db!$L$5)))</f>
        <v>200000000</v>
      </c>
      <c r="R24" s="194">
        <f>IF(A24=0,0,IF(db!$D$12="بله",(db!$B$12)*F24,0))</f>
        <v>1221041240.8025982</v>
      </c>
      <c r="S24" s="194">
        <f>IF(B24&gt;59,0,IF(B24=0,0,IF(R24&lt;=db!$L$6,R24,db!$L$6)))</f>
        <v>300000000</v>
      </c>
      <c r="T24" s="213"/>
      <c r="U24" s="199">
        <f>IF(A24=0,0,IF(B24&lt;(db!$E$2+2),LOOKUP(B24,'جدول مرگ و میر'!$A$2:$A$108,'جدول مرگ و میر'!$P$2:$P$108),IF((B24&gt;=db!$E$2+4),LOOKUP(B24,'جدول مرگ و میر'!$A$2:$A$108,'جدول مرگ و میر'!$R$2:$R$108),LOOKUP(B24,'جدول مرگ و میر'!$A$2:$A$108,'جدول مرگ و میر'!$Q$2:$Q$108))))</f>
        <v>4.7727365104443756E-3</v>
      </c>
      <c r="V24" s="200">
        <f t="shared" si="0"/>
        <v>11655416.221473727</v>
      </c>
      <c r="W24" s="201">
        <f>IF(A24=0,0,LOOKUP(db!$A$8,db!$AK$4:$AK$8,db!$AL$4:$AL$8))</f>
        <v>0.75</v>
      </c>
      <c r="X24" s="202">
        <f t="shared" si="1"/>
        <v>3000000</v>
      </c>
      <c r="Y24" s="200">
        <f>IF(A24=0,0,LOOKUP(db!$A$8,db!$AK$4:$AK$8,db!$AM$4:$AM$8))</f>
        <v>0.75</v>
      </c>
      <c r="Z24" s="203">
        <f t="shared" si="2"/>
        <v>750000</v>
      </c>
      <c r="AA24" s="204">
        <f>IF(A24=0,0,LOOKUP(db!$A$8,db!$AK$4:$AK$8,db!$AN$4:$AN$8))</f>
        <v>1.1000000000000001</v>
      </c>
      <c r="AB24" s="202">
        <f t="shared" si="3"/>
        <v>550000</v>
      </c>
      <c r="AC24" s="200">
        <f>IF(db!$D$8="بله",Y24,0)</f>
        <v>0.75</v>
      </c>
      <c r="AD24" s="203">
        <f t="shared" si="4"/>
        <v>500424.09641830658</v>
      </c>
      <c r="AE24" s="204">
        <f>IF(db!$D$10="بله",Y24,0)</f>
        <v>0.75</v>
      </c>
      <c r="AF24" s="202">
        <f t="shared" si="5"/>
        <v>1309096.8247282833</v>
      </c>
      <c r="AG24" s="203">
        <f>IF(A24=0,0,IF(B24&gt;60,0,LOOKUP(B24,db!$AP$3:$AP$63,db!$AQ$3:$AQ$63)))</f>
        <v>4600</v>
      </c>
      <c r="AH24" s="203">
        <f t="shared" si="6"/>
        <v>920000</v>
      </c>
      <c r="AI24" s="202">
        <f>IF(A24=0,0,IF(B24&gt;60,0,LOOKUP(B24,db!$AP$3:$AP$63,db!$AR$3:$AR$63)))</f>
        <v>4600</v>
      </c>
      <c r="AJ24" s="202">
        <f t="shared" si="7"/>
        <v>1380000</v>
      </c>
      <c r="AK24" s="205"/>
      <c r="AL24" s="206">
        <f t="shared" si="8"/>
        <v>11655416.221473727</v>
      </c>
      <c r="AM24" s="207">
        <f t="shared" si="10"/>
        <v>6109520.9211465903</v>
      </c>
      <c r="AN24" s="206">
        <f t="shared" si="11"/>
        <v>2300000</v>
      </c>
      <c r="AO24" s="207">
        <f t="shared" si="12"/>
        <v>8409520.9211465903</v>
      </c>
      <c r="AP24" s="206">
        <f>(db!$AF$4/100)*(C24-AO24)</f>
        <v>1339106.6751459197</v>
      </c>
      <c r="AQ24" s="206">
        <f>(db!$AF$8/100)*(C24-AO24)</f>
        <v>2678213.3502918393</v>
      </c>
      <c r="AR24" s="207"/>
      <c r="AS24" s="206"/>
      <c r="AT24" s="206"/>
      <c r="AU24" s="207">
        <f t="shared" si="9"/>
        <v>24082257.168058079</v>
      </c>
      <c r="AV24" s="214"/>
      <c r="AW24" s="209">
        <f t="shared" si="13"/>
        <v>73601042.096149817</v>
      </c>
      <c r="AX24" s="210">
        <f>IF(A24=0,0,((AW24)*(1+db!Y26))+((AX23)*(1+db!U26)))</f>
        <v>1768212153.0848503</v>
      </c>
      <c r="AY24" s="210">
        <f t="shared" si="17"/>
        <v>1768212153.0848503</v>
      </c>
      <c r="AZ24" s="193">
        <f t="shared" si="14"/>
        <v>23</v>
      </c>
      <c r="BA24" s="211"/>
      <c r="BB24" s="211"/>
      <c r="BC24" s="211"/>
    </row>
    <row r="25" spans="1:55" x14ac:dyDescent="0.2">
      <c r="A25" s="192">
        <f>IF(A24=0,0,IF(db!$E$5&lt;A24+1,0,A24+1))</f>
        <v>24</v>
      </c>
      <c r="B25" s="193">
        <f t="shared" si="15"/>
        <v>48</v>
      </c>
      <c r="C25" s="194">
        <f>IF(A25=0,0,(C24*(1+db!$B$3)))</f>
        <v>107451629.19062869</v>
      </c>
      <c r="D25" s="194">
        <f>IF(A25=0,0,SUM($C$2:C25))</f>
        <v>1061967921.0969149</v>
      </c>
      <c r="E25" s="195">
        <f>IF(A25=0,0,db!$E$4*((1+db!$B$4)^(A25-1)))</f>
        <v>2686290729.7657166</v>
      </c>
      <c r="F25" s="195">
        <f>IF(E25&lt;=db!$L$7,E25,db!$L$7)</f>
        <v>2686290729.7657166</v>
      </c>
      <c r="G25" s="194">
        <f>IF(A25=0,0,IF(db!$D$6="بله",(db!$B$6)*F25,0))</f>
        <v>8058872189.2971497</v>
      </c>
      <c r="H25" s="194">
        <f>IF(G25&lt;=db!$L$2,G25,db!$L$2)</f>
        <v>4000000000</v>
      </c>
      <c r="I25" s="195">
        <f>IF(A25=0,0,IF(db!$D$7="بله",(db!$B$7)*F25,0))</f>
        <v>2686290729.7657166</v>
      </c>
      <c r="J25" s="196">
        <f>IF(B25&gt;69,0,IF(B25=0,0,IF(I25&lt;=db!$L$3,I25,db!$L$3)))</f>
        <v>1000000000</v>
      </c>
      <c r="K25" s="194">
        <f>IF(A25=0,0,IF(db!$D$9="بله",(db!$B$9)*F25,0))</f>
        <v>429806516.76251465</v>
      </c>
      <c r="L25" s="194">
        <f>IF(B25&gt;69,0,IF(B25=0,0,IF(K25&lt;=db!$L$4,K25,db!$L$4)))</f>
        <v>50000000</v>
      </c>
      <c r="M25" s="197">
        <f>IF(AND(db!$D$8="بله",B25&lt;69,B25&gt;0),1,0)</f>
        <v>1</v>
      </c>
      <c r="N25" s="195">
        <f>(N26+C26)*M25*((1)/(1+db!AA27))*(LOOKUP(B25,'جدول مرگ و میر'!$A$2:$A$108,'جدول مرگ و میر'!$E$2:$E$108))</f>
        <v>630196147.05277503</v>
      </c>
      <c r="O25" s="194">
        <f>C25*db!B$10*IF('محاسبات سالانه'!B25&gt;69,0,(LOOKUP('محاسبات سالانه'!B25+1,'جدول مرگ و میر'!$A$2:$A$108,'جدول مرگ و میر'!$O$2:$O$108)-LOOKUP('محاسبات سالانه'!B25+11,'جدول مرگ و میر'!$A$2:$A$108,'جدول مرگ و میر'!$O$2:$O$108))/LOOKUP('محاسبات سالانه'!B25,'جدول مرگ و میر'!$A$2:$A$108,'جدول مرگ و میر'!$M$2:$M$108))*IF(db!$D$10="بله",1,0)</f>
        <v>1914246469.8732045</v>
      </c>
      <c r="P25" s="195">
        <f>IF(A25=0,0,IF(db!$D$11="بله",(db!$B$11)*F25,0))</f>
        <v>671572682.44142914</v>
      </c>
      <c r="Q25" s="196">
        <f>IF(B25&gt;59,0,IF(B25=0,0,IF(P25&lt;=db!$L$5,P25,db!$L$5)))</f>
        <v>200000000</v>
      </c>
      <c r="R25" s="194">
        <f>IF(A25=0,0,IF(db!$D$12="بله",(db!$B$12)*F25,0))</f>
        <v>1343145364.8828583</v>
      </c>
      <c r="S25" s="194">
        <f>IF(B25&gt;59,0,IF(B25=0,0,IF(R25&lt;=db!$L$6,R25,db!$L$6)))</f>
        <v>300000000</v>
      </c>
      <c r="T25" s="213"/>
      <c r="U25" s="199">
        <f>IF(A25=0,0,IF(B25&lt;(db!$E$2+2),LOOKUP(B25,'جدول مرگ و میر'!$A$2:$A$108,'جدول مرگ و میر'!$P$2:$P$108),IF((B25&gt;=db!$E$2+4),LOOKUP(B25,'جدول مرگ و میر'!$A$2:$A$108,'جدول مرگ و میر'!$R$2:$R$108),LOOKUP(B25,'جدول مرگ و میر'!$A$2:$A$108,'جدول مرگ و میر'!$Q$2:$Q$108))))</f>
        <v>5.2016677796874909E-3</v>
      </c>
      <c r="V25" s="200">
        <f t="shared" si="0"/>
        <v>13973191.935895525</v>
      </c>
      <c r="W25" s="201">
        <f>IF(A25=0,0,LOOKUP(db!$A$8,db!$AK$4:$AK$8,db!$AL$4:$AL$8))</f>
        <v>0.75</v>
      </c>
      <c r="X25" s="202">
        <f t="shared" si="1"/>
        <v>3000000</v>
      </c>
      <c r="Y25" s="200">
        <f>IF(A25=0,0,LOOKUP(db!$A$8,db!$AK$4:$AK$8,db!$AM$4:$AM$8))</f>
        <v>0.75</v>
      </c>
      <c r="Z25" s="203">
        <f t="shared" si="2"/>
        <v>750000</v>
      </c>
      <c r="AA25" s="204">
        <f>IF(A25=0,0,LOOKUP(db!$A$8,db!$AK$4:$AK$8,db!$AN$4:$AN$8))</f>
        <v>1.1000000000000001</v>
      </c>
      <c r="AB25" s="202">
        <f t="shared" si="3"/>
        <v>550000</v>
      </c>
      <c r="AC25" s="200">
        <f>IF(db!$D$8="بله",Y25,0)</f>
        <v>0.75</v>
      </c>
      <c r="AD25" s="203">
        <f t="shared" si="4"/>
        <v>472647.11028958129</v>
      </c>
      <c r="AE25" s="204">
        <f>IF(db!$D$10="بله",Y25,0)</f>
        <v>0.75</v>
      </c>
      <c r="AF25" s="202">
        <f t="shared" si="5"/>
        <v>1435684.8524049034</v>
      </c>
      <c r="AG25" s="203">
        <f>IF(A25=0,0,IF(B25&gt;60,0,LOOKUP(B25,db!$AP$3:$AP$63,db!$AQ$3:$AQ$63)))</f>
        <v>4600</v>
      </c>
      <c r="AH25" s="203">
        <f t="shared" si="6"/>
        <v>920000</v>
      </c>
      <c r="AI25" s="202">
        <f>IF(A25=0,0,IF(B25&gt;60,0,LOOKUP(B25,db!$AP$3:$AP$63,db!$AR$3:$AR$63)))</f>
        <v>4600</v>
      </c>
      <c r="AJ25" s="202">
        <f t="shared" si="7"/>
        <v>1380000</v>
      </c>
      <c r="AK25" s="205"/>
      <c r="AL25" s="206">
        <f t="shared" si="8"/>
        <v>13973191.935895525</v>
      </c>
      <c r="AM25" s="207">
        <f t="shared" si="10"/>
        <v>6208331.9626944847</v>
      </c>
      <c r="AN25" s="206">
        <f t="shared" si="11"/>
        <v>2300000</v>
      </c>
      <c r="AO25" s="207">
        <f t="shared" si="12"/>
        <v>8508331.9626944847</v>
      </c>
      <c r="AP25" s="206">
        <f>(db!$AF$4/100)*(C25-AO25)</f>
        <v>1484149.4584190131</v>
      </c>
      <c r="AQ25" s="206">
        <f>(db!$AF$8/100)*(C25-AO25)</f>
        <v>2968298.9168380261</v>
      </c>
      <c r="AR25" s="207"/>
      <c r="AS25" s="206"/>
      <c r="AT25" s="206"/>
      <c r="AU25" s="207">
        <f t="shared" si="9"/>
        <v>26933972.273847047</v>
      </c>
      <c r="AV25" s="214"/>
      <c r="AW25" s="209">
        <f t="shared" si="13"/>
        <v>80517656.916781649</v>
      </c>
      <c r="AX25" s="210">
        <f>IF(A25=0,0,((AW25)*(1+db!Y27))+((AX24)*(1+db!U27)))</f>
        <v>2029848900.9091914</v>
      </c>
      <c r="AY25" s="210">
        <f t="shared" si="17"/>
        <v>2029848900.9091914</v>
      </c>
      <c r="AZ25" s="193">
        <f t="shared" si="14"/>
        <v>24</v>
      </c>
      <c r="BA25" s="211"/>
      <c r="BB25" s="211"/>
      <c r="BC25" s="211"/>
    </row>
    <row r="26" spans="1:55" x14ac:dyDescent="0.2">
      <c r="A26" s="192">
        <f>IF(A25=0,0,IF(db!$E$5&lt;A25+1,0,A25+1))</f>
        <v>25</v>
      </c>
      <c r="B26" s="193">
        <f t="shared" si="15"/>
        <v>49</v>
      </c>
      <c r="C26" s="194">
        <f>IF(A26=0,0,(C25*(1+db!$B$3)))</f>
        <v>118196792.10969158</v>
      </c>
      <c r="D26" s="194">
        <f>IF(A26=0,0,SUM($C$2:C26))</f>
        <v>1180164713.2066064</v>
      </c>
      <c r="E26" s="195">
        <f>IF(A26=0,0,db!$E$4*((1+db!$B$4)^(A26-1)))</f>
        <v>2954919802.7422876</v>
      </c>
      <c r="F26" s="195">
        <f>IF(E26&lt;=db!$L$7,E26,db!$L$7)</f>
        <v>2954919802.7422876</v>
      </c>
      <c r="G26" s="194">
        <f>IF(A26=0,0,IF(db!$D$6="بله",(db!$B$6)*F26,0))</f>
        <v>8864759408.2268639</v>
      </c>
      <c r="H26" s="194">
        <f>IF(G26&lt;=db!$L$2,G26,db!$L$2)</f>
        <v>4000000000</v>
      </c>
      <c r="I26" s="195">
        <f>IF(A26=0,0,IF(db!$D$7="بله",(db!$B$7)*F26,0))</f>
        <v>2954919802.7422876</v>
      </c>
      <c r="J26" s="196">
        <f>IF(B26&gt;69,0,IF(B26=0,0,IF(I26&lt;=db!$L$3,I26,db!$L$3)))</f>
        <v>1000000000</v>
      </c>
      <c r="K26" s="194">
        <f>IF(A26=0,0,IF(db!$D$9="بله",(db!$B$9)*F26,0))</f>
        <v>472787168.438766</v>
      </c>
      <c r="L26" s="194">
        <f>IF(B26&gt;69,0,IF(B26=0,0,IF(K26&lt;=db!$L$4,K26,db!$L$4)))</f>
        <v>50000000</v>
      </c>
      <c r="M26" s="197">
        <f>IF(AND(db!$D$8="بله",B26&lt;69,B26&gt;0),1,0)</f>
        <v>1</v>
      </c>
      <c r="N26" s="195">
        <f>(N27+C27)*M26*((1)/(1+db!AA28))*(LOOKUP(B26,'جدول مرگ و میر'!$A$2:$A$108,'جدول مرگ و میر'!$E$2:$E$108))</f>
        <v>578821591.91263604</v>
      </c>
      <c r="O26" s="194">
        <f>C26*db!B$10*IF('محاسبات سالانه'!B26&gt;69,0,(LOOKUP('محاسبات سالانه'!B26+1,'جدول مرگ و میر'!$A$2:$A$108,'جدول مرگ و میر'!$O$2:$O$108)-LOOKUP('محاسبات سالانه'!B26+11,'جدول مرگ و میر'!$A$2:$A$108,'جدول مرگ و میر'!$O$2:$O$108))/LOOKUP('محاسبات سالانه'!B26,'جدول مرگ و میر'!$A$2:$A$108,'جدول مرگ و میر'!$M$2:$M$108))*IF(db!$D$10="بله",1,0)</f>
        <v>2098715991.5881152</v>
      </c>
      <c r="P26" s="195">
        <f>IF(A26=0,0,IF(db!$D$11="بله",(db!$B$11)*F26,0))</f>
        <v>738729950.68557191</v>
      </c>
      <c r="Q26" s="196">
        <f>IF(B26&gt;59,0,IF(B26=0,0,IF(P26&lt;=db!$L$5,P26,db!$L$5)))</f>
        <v>200000000</v>
      </c>
      <c r="R26" s="194">
        <f>IF(A26=0,0,IF(db!$D$12="بله",(db!$B$12)*F26,0))</f>
        <v>1477459901.3711438</v>
      </c>
      <c r="S26" s="194">
        <f>IF(B26&gt;59,0,IF(B26=0,0,IF(R26&lt;=db!$L$6,R26,db!$L$6)))</f>
        <v>300000000</v>
      </c>
      <c r="T26" s="213"/>
      <c r="U26" s="199">
        <f>IF(A26=0,0,IF(B26&lt;(db!$E$2+2),LOOKUP(B26,'جدول مرگ و میر'!$A$2:$A$108,'جدول مرگ و میر'!$P$2:$P$108),IF((B26&gt;=db!$E$2+4),LOOKUP(B26,'جدول مرگ و میر'!$A$2:$A$108,'جدول مرگ و میر'!$R$2:$R$108),LOOKUP(B26,'جدول مرگ و میر'!$A$2:$A$108,'جدول مرگ و میر'!$Q$2:$Q$108))))</f>
        <v>5.7834961945655173E-3</v>
      </c>
      <c r="V26" s="200">
        <f t="shared" si="0"/>
        <v>17089767.43440631</v>
      </c>
      <c r="W26" s="201">
        <f>IF(A26=0,0,LOOKUP(db!$A$8,db!$AK$4:$AK$8,db!$AL$4:$AL$8))</f>
        <v>0.75</v>
      </c>
      <c r="X26" s="202">
        <f t="shared" si="1"/>
        <v>3000000</v>
      </c>
      <c r="Y26" s="200">
        <f>IF(A26=0,0,LOOKUP(db!$A$8,db!$AK$4:$AK$8,db!$AM$4:$AM$8))</f>
        <v>0.75</v>
      </c>
      <c r="Z26" s="203">
        <f t="shared" si="2"/>
        <v>750000</v>
      </c>
      <c r="AA26" s="204">
        <f>IF(A26=0,0,LOOKUP(db!$A$8,db!$AK$4:$AK$8,db!$AN$4:$AN$8))</f>
        <v>1.1000000000000001</v>
      </c>
      <c r="AB26" s="202">
        <f t="shared" si="3"/>
        <v>550000</v>
      </c>
      <c r="AC26" s="200">
        <f>IF(db!$D$8="بله",Y26,0)</f>
        <v>0.75</v>
      </c>
      <c r="AD26" s="203">
        <f t="shared" si="4"/>
        <v>434116.19393447705</v>
      </c>
      <c r="AE26" s="204">
        <f>IF(db!$D$10="بله",Y26,0)</f>
        <v>0.75</v>
      </c>
      <c r="AF26" s="202">
        <f t="shared" si="5"/>
        <v>1574036.9936910863</v>
      </c>
      <c r="AG26" s="203">
        <f>IF(A26=0,0,IF(B26&gt;60,0,LOOKUP(B26,db!$AP$3:$AP$63,db!$AQ$3:$AQ$63)))</f>
        <v>4600</v>
      </c>
      <c r="AH26" s="203">
        <f t="shared" si="6"/>
        <v>920000</v>
      </c>
      <c r="AI26" s="202">
        <f>IF(A26=0,0,IF(B26&gt;60,0,LOOKUP(B26,db!$AP$3:$AP$63,db!$AR$3:$AR$63)))</f>
        <v>4600</v>
      </c>
      <c r="AJ26" s="202">
        <f t="shared" si="7"/>
        <v>1380000</v>
      </c>
      <c r="AK26" s="205"/>
      <c r="AL26" s="206">
        <f t="shared" si="8"/>
        <v>17089767.43440631</v>
      </c>
      <c r="AM26" s="207">
        <f t="shared" si="10"/>
        <v>6308153.1876255628</v>
      </c>
      <c r="AN26" s="206">
        <f t="shared" si="11"/>
        <v>2300000</v>
      </c>
      <c r="AO26" s="207">
        <f t="shared" si="12"/>
        <v>8608153.1876255628</v>
      </c>
      <c r="AP26" s="206">
        <f>(db!$AF$4/100)*(C26-AO26)</f>
        <v>1643829.5838309901</v>
      </c>
      <c r="AQ26" s="206">
        <f>(db!$AF$8/100)*(C26-AO26)</f>
        <v>3287659.1676619803</v>
      </c>
      <c r="AR26" s="207"/>
      <c r="AS26" s="206"/>
      <c r="AT26" s="206"/>
      <c r="AU26" s="207">
        <f t="shared" si="9"/>
        <v>30629409.373524845</v>
      </c>
      <c r="AV26" s="214"/>
      <c r="AW26" s="209">
        <f t="shared" si="13"/>
        <v>87567382.736166731</v>
      </c>
      <c r="AX26" s="210">
        <f>IF(A26=0,0,((AW26)*(1+db!Y28))+((AX25)*(1+db!U28)))</f>
        <v>2325075349.9598298</v>
      </c>
      <c r="AY26" s="210">
        <f t="shared" si="17"/>
        <v>2325075349.9598298</v>
      </c>
      <c r="AZ26" s="193">
        <f t="shared" si="14"/>
        <v>25</v>
      </c>
      <c r="BA26" s="211"/>
      <c r="BB26" s="211"/>
      <c r="BC26" s="211"/>
    </row>
    <row r="27" spans="1:55" x14ac:dyDescent="0.2">
      <c r="A27" s="192">
        <f>IF(A26=0,0,IF(db!$E$5&lt;A26+1,0,A26+1))</f>
        <v>26</v>
      </c>
      <c r="B27" s="193">
        <f t="shared" si="15"/>
        <v>50</v>
      </c>
      <c r="C27" s="194">
        <f>IF(A27=0,0,(C26*(1+db!$B$3)))</f>
        <v>130016471.32066074</v>
      </c>
      <c r="D27" s="194">
        <f>IF(A27=0,0,SUM($C$2:C27))</f>
        <v>1310181184.5272672</v>
      </c>
      <c r="E27" s="195">
        <f>IF(A27=0,0,db!$E$4*((1+db!$B$4)^(A27-1)))</f>
        <v>3250411783.0165172</v>
      </c>
      <c r="F27" s="195">
        <f>IF(E27&lt;=db!$L$7,E27,db!$L$7)</f>
        <v>3250411783.0165172</v>
      </c>
      <c r="G27" s="194">
        <f>IF(A27=0,0,IF(db!$D$6="بله",(db!$B$6)*F27,0))</f>
        <v>9751235349.049551</v>
      </c>
      <c r="H27" s="194">
        <f>IF(G27&lt;=db!$L$2,G27,db!$L$2)</f>
        <v>4000000000</v>
      </c>
      <c r="I27" s="195">
        <f>IF(A27=0,0,IF(db!$D$7="بله",(db!$B$7)*F27,0))</f>
        <v>3250411783.0165172</v>
      </c>
      <c r="J27" s="196">
        <f>IF(B27&gt;69,0,IF(B27=0,0,IF(I27&lt;=db!$L$3,I27,db!$L$3)))</f>
        <v>1000000000</v>
      </c>
      <c r="K27" s="194">
        <f>IF(A27=0,0,IF(db!$D$9="بله",(db!$B$9)*F27,0))</f>
        <v>520065885.28264278</v>
      </c>
      <c r="L27" s="194">
        <f>IF(B27&gt;69,0,IF(B27=0,0,IF(K27&lt;=db!$L$4,K27,db!$L$4)))</f>
        <v>50000000</v>
      </c>
      <c r="M27" s="197">
        <f>IF(AND(db!$D$8="بله",B27&lt;69,B27&gt;0),1,0)</f>
        <v>1</v>
      </c>
      <c r="N27" s="195">
        <f>(N28+C28)*M27*((1)/(1+db!AA29))*(LOOKUP(B27,'جدول مرگ و میر'!$A$2:$A$108,'جدول مرگ و میر'!$E$2:$E$108))</f>
        <v>510572955.5869751</v>
      </c>
      <c r="O27" s="194">
        <f>C27*db!B$10*IF('محاسبات سالانه'!B27&gt;69,0,(LOOKUP('محاسبات سالانه'!B27+1,'جدول مرگ و میر'!$A$2:$A$108,'جدول مرگ و میر'!$O$2:$O$108)-LOOKUP('محاسبات سالانه'!B27+11,'جدول مرگ و میر'!$A$2:$A$108,'جدول مرگ و میر'!$O$2:$O$108))/LOOKUP('محاسبات سالانه'!B27,'جدول مرگ و میر'!$A$2:$A$108,'جدول مرگ و میر'!$M$2:$M$108))*IF(db!$D$10="بله",1,0)</f>
        <v>2300541989.568253</v>
      </c>
      <c r="P27" s="195">
        <f>IF(A27=0,0,IF(db!$D$11="بله",(db!$B$11)*F27,0))</f>
        <v>812602945.75412929</v>
      </c>
      <c r="Q27" s="196">
        <f>IF(B27&gt;59,0,IF(B27=0,0,IF(P27&lt;=db!$L$5,P27,db!$L$5)))</f>
        <v>200000000</v>
      </c>
      <c r="R27" s="194">
        <f>IF(A27=0,0,IF(db!$D$12="بله",(db!$B$12)*F27,0))</f>
        <v>1625205891.5082586</v>
      </c>
      <c r="S27" s="194">
        <f>IF(B27&gt;59,0,IF(B27=0,0,IF(R27&lt;=db!$L$6,R27,db!$L$6)))</f>
        <v>300000000</v>
      </c>
      <c r="T27" s="213"/>
      <c r="U27" s="199">
        <f>IF(A27=0,0,IF(B27&lt;(db!$E$2+2),LOOKUP(B27,'جدول مرگ و میر'!$A$2:$A$108,'جدول مرگ و میر'!$P$2:$P$108),IF((B27&gt;=db!$E$2+4),LOOKUP(B27,'جدول مرگ و میر'!$A$2:$A$108,'جدول مرگ و میر'!$R$2:$R$108),LOOKUP(B27,'جدول مرگ و میر'!$A$2:$A$108,'جدول مرگ و میر'!$Q$2:$Q$108))))</f>
        <v>6.3754631262208277E-3</v>
      </c>
      <c r="V27" s="200">
        <f t="shared" si="0"/>
        <v>20722880.467655499</v>
      </c>
      <c r="W27" s="201">
        <f>IF(A27=0,0,LOOKUP(db!$A$8,db!$AK$4:$AK$8,db!$AL$4:$AL$8))</f>
        <v>0.75</v>
      </c>
      <c r="X27" s="202">
        <f t="shared" si="1"/>
        <v>3000000</v>
      </c>
      <c r="Y27" s="200">
        <f>IF(A27=0,0,LOOKUP(db!$A$8,db!$AK$4:$AK$8,db!$AM$4:$AM$8))</f>
        <v>0.75</v>
      </c>
      <c r="Z27" s="203">
        <f t="shared" si="2"/>
        <v>750000</v>
      </c>
      <c r="AA27" s="204">
        <f>IF(A27=0,0,LOOKUP(db!$A$8,db!$AK$4:$AK$8,db!$AN$4:$AN$8))</f>
        <v>1.1000000000000001</v>
      </c>
      <c r="AB27" s="202">
        <f t="shared" si="3"/>
        <v>550000</v>
      </c>
      <c r="AC27" s="200">
        <f>IF(db!$D$8="بله",Y27,0)</f>
        <v>0.75</v>
      </c>
      <c r="AD27" s="203">
        <f t="shared" si="4"/>
        <v>382929.71669023135</v>
      </c>
      <c r="AE27" s="204">
        <f>IF(db!$D$10="بله",Y27,0)</f>
        <v>0.75</v>
      </c>
      <c r="AF27" s="202">
        <f t="shared" si="5"/>
        <v>1725406.4921761898</v>
      </c>
      <c r="AG27" s="203">
        <f>IF(A27=0,0,IF(B27&gt;60,0,LOOKUP(B27,db!$AP$3:$AP$63,db!$AQ$3:$AQ$63)))</f>
        <v>4600</v>
      </c>
      <c r="AH27" s="203">
        <f t="shared" si="6"/>
        <v>920000</v>
      </c>
      <c r="AI27" s="202">
        <f>IF(A27=0,0,IF(B27&gt;60,0,LOOKUP(B27,db!$AP$3:$AP$63,db!$AR$3:$AR$63)))</f>
        <v>4600</v>
      </c>
      <c r="AJ27" s="202">
        <f t="shared" si="7"/>
        <v>1380000</v>
      </c>
      <c r="AK27" s="205"/>
      <c r="AL27" s="206">
        <f t="shared" si="8"/>
        <v>20722880.467655499</v>
      </c>
      <c r="AM27" s="207">
        <f t="shared" si="10"/>
        <v>6408336.2088664211</v>
      </c>
      <c r="AN27" s="206">
        <f t="shared" si="11"/>
        <v>2300000</v>
      </c>
      <c r="AO27" s="207">
        <f t="shared" si="12"/>
        <v>8708336.2088664211</v>
      </c>
      <c r="AP27" s="206">
        <f>(db!$AF$4/100)*(C27-AO27)</f>
        <v>1819622.0266769149</v>
      </c>
      <c r="AQ27" s="206">
        <f>(db!$AF$8/100)*(C27-AO27)</f>
        <v>3639244.0533538298</v>
      </c>
      <c r="AR27" s="207"/>
      <c r="AS27" s="206"/>
      <c r="AT27" s="206"/>
      <c r="AU27" s="207">
        <f t="shared" si="9"/>
        <v>34890082.756552666</v>
      </c>
      <c r="AV27" s="214"/>
      <c r="AW27" s="209">
        <f t="shared" si="13"/>
        <v>95126388.564108074</v>
      </c>
      <c r="AX27" s="210">
        <f>IF(A27=0,0,((AW27)*(1+db!Y29))+((AX26)*(1+db!U29)))</f>
        <v>2657786934.7422328</v>
      </c>
      <c r="AY27" s="210">
        <f t="shared" si="17"/>
        <v>2657786934.7422328</v>
      </c>
      <c r="AZ27" s="193">
        <f t="shared" si="14"/>
        <v>26</v>
      </c>
      <c r="BA27" s="211"/>
      <c r="BB27" s="211"/>
      <c r="BC27" s="211"/>
    </row>
    <row r="28" spans="1:55" x14ac:dyDescent="0.2">
      <c r="A28" s="192">
        <f>IF(A27=0,0,IF(db!$E$5&lt;A27+1,0,A27+1))</f>
        <v>27</v>
      </c>
      <c r="B28" s="193">
        <f t="shared" si="15"/>
        <v>51</v>
      </c>
      <c r="C28" s="194">
        <f>IF(A28=0,0,(C27*(1+db!$B$3)))</f>
        <v>143018118.45272681</v>
      </c>
      <c r="D28" s="194">
        <f>IF(A28=0,0,SUM($C$2:C28))</f>
        <v>1453199302.9799941</v>
      </c>
      <c r="E28" s="195">
        <f>IF(A28=0,0,db!$E$4*((1+db!$B$4)^(A28-1)))</f>
        <v>3575452961.3181691</v>
      </c>
      <c r="F28" s="195">
        <f>IF(E28&lt;=db!$L$7,E28,db!$L$7)</f>
        <v>3575452961.3181691</v>
      </c>
      <c r="G28" s="194">
        <f>IF(A28=0,0,IF(db!$D$6="بله",(db!$B$6)*F28,0))</f>
        <v>10726358883.954508</v>
      </c>
      <c r="H28" s="194">
        <f>IF(G28&lt;=db!$L$2,G28,db!$L$2)</f>
        <v>4000000000</v>
      </c>
      <c r="I28" s="195">
        <f>IF(A28=0,0,IF(db!$D$7="بله",(db!$B$7)*F28,0))</f>
        <v>3575452961.3181691</v>
      </c>
      <c r="J28" s="196">
        <f>IF(B28&gt;69,0,IF(B28=0,0,IF(I28&lt;=db!$L$3,I28,db!$L$3)))</f>
        <v>1000000000</v>
      </c>
      <c r="K28" s="194">
        <f>IF(A28=0,0,IF(db!$D$9="بله",(db!$B$9)*F28,0))</f>
        <v>572072473.81090713</v>
      </c>
      <c r="L28" s="194">
        <f>IF(B28&gt;69,0,IF(B28=0,0,IF(K28&lt;=db!$L$4,K28,db!$L$4)))</f>
        <v>50000000</v>
      </c>
      <c r="M28" s="197">
        <f>IF(AND(db!$D$8="بله",B28&lt;69,B28&gt;0),1,0)</f>
        <v>1</v>
      </c>
      <c r="N28" s="195">
        <f>(N29+C29)*M28*((1)/(1+db!AA30))*(LOOKUP(B28,'جدول مرگ و میر'!$A$2:$A$108,'جدول مرگ و میر'!$E$2:$E$108))</f>
        <v>422392833.38879502</v>
      </c>
      <c r="O28" s="194">
        <f>C28*db!B$10*IF('محاسبات سالانه'!B28&gt;69,0,(LOOKUP('محاسبات سالانه'!B28+1,'جدول مرگ و میر'!$A$2:$A$108,'جدول مرگ و میر'!$O$2:$O$108)-LOOKUP('محاسبات سالانه'!B28+11,'جدول مرگ و میر'!$A$2:$A$108,'جدول مرگ و میر'!$O$2:$O$108))/LOOKUP('محاسبات سالانه'!B28,'جدول مرگ و میر'!$A$2:$A$108,'جدول مرگ و میر'!$M$2:$M$108))*IF(db!$D$10="بله",1,0)</f>
        <v>2521204722.8087654</v>
      </c>
      <c r="P28" s="195">
        <f>IF(A28=0,0,IF(db!$D$11="بله",(db!$B$11)*F28,0))</f>
        <v>893863240.32954228</v>
      </c>
      <c r="Q28" s="196">
        <f>IF(B28&gt;59,0,IF(B28=0,0,IF(P28&lt;=db!$L$5,P28,db!$L$5)))</f>
        <v>200000000</v>
      </c>
      <c r="R28" s="194">
        <f>IF(A28=0,0,IF(db!$D$12="بله",(db!$B$12)*F28,0))</f>
        <v>1787726480.6590846</v>
      </c>
      <c r="S28" s="194">
        <f>IF(B28&gt;59,0,IF(B28=0,0,IF(R28&lt;=db!$L$6,R28,db!$L$6)))</f>
        <v>300000000</v>
      </c>
      <c r="T28" s="213"/>
      <c r="U28" s="199">
        <f>IF(A28=0,0,IF(B28&lt;(db!$E$2+2),LOOKUP(B28,'جدول مرگ و میر'!$A$2:$A$108,'جدول مرگ و میر'!$P$2:$P$108),IF((B28&gt;=db!$E$2+4),LOOKUP(B28,'جدول مرگ و میر'!$A$2:$A$108,'جدول مرگ و میر'!$R$2:$R$108),LOOKUP(B28,'جدول مرگ و میر'!$A$2:$A$108,'جدول مرگ و میر'!$Q$2:$Q$108))))</f>
        <v>6.9787992691895491E-3</v>
      </c>
      <c r="V28" s="200">
        <f t="shared" si="0"/>
        <v>24952368.513468847</v>
      </c>
      <c r="W28" s="201">
        <f>IF(A28=0,0,LOOKUP(db!$A$8,db!$AK$4:$AK$8,db!$AL$4:$AL$8))</f>
        <v>0.75</v>
      </c>
      <c r="X28" s="202">
        <f t="shared" si="1"/>
        <v>3000000</v>
      </c>
      <c r="Y28" s="200">
        <f>IF(A28=0,0,LOOKUP(db!$A$8,db!$AK$4:$AK$8,db!$AM$4:$AM$8))</f>
        <v>0.75</v>
      </c>
      <c r="Z28" s="203">
        <f t="shared" si="2"/>
        <v>750000</v>
      </c>
      <c r="AA28" s="204">
        <f>IF(A28=0,0,LOOKUP(db!$A$8,db!$AK$4:$AK$8,db!$AN$4:$AN$8))</f>
        <v>1.1000000000000001</v>
      </c>
      <c r="AB28" s="202">
        <f t="shared" si="3"/>
        <v>550000</v>
      </c>
      <c r="AC28" s="200">
        <f>IF(db!$D$8="بله",Y28,0)</f>
        <v>0.75</v>
      </c>
      <c r="AD28" s="203">
        <f t="shared" si="4"/>
        <v>316794.6250415963</v>
      </c>
      <c r="AE28" s="204">
        <f>IF(db!$D$10="بله",Y28,0)</f>
        <v>0.75</v>
      </c>
      <c r="AF28" s="202">
        <f t="shared" si="5"/>
        <v>1890903.5421065742</v>
      </c>
      <c r="AG28" s="203">
        <f>IF(A28=0,0,IF(B28&gt;60,0,LOOKUP(B28,db!$AP$3:$AP$63,db!$AQ$3:$AQ$63)))</f>
        <v>5600</v>
      </c>
      <c r="AH28" s="203">
        <f t="shared" si="6"/>
        <v>1120000</v>
      </c>
      <c r="AI28" s="202">
        <f>IF(A28=0,0,IF(B28&gt;60,0,LOOKUP(B28,db!$AP$3:$AP$63,db!$AR$3:$AR$63)))</f>
        <v>5600</v>
      </c>
      <c r="AJ28" s="202">
        <f t="shared" si="7"/>
        <v>1680000</v>
      </c>
      <c r="AK28" s="205"/>
      <c r="AL28" s="206">
        <f t="shared" si="8"/>
        <v>24952368.513468847</v>
      </c>
      <c r="AM28" s="207">
        <f t="shared" si="10"/>
        <v>6507698.167148171</v>
      </c>
      <c r="AN28" s="206">
        <f t="shared" si="11"/>
        <v>2800000</v>
      </c>
      <c r="AO28" s="207">
        <f t="shared" si="12"/>
        <v>9307698.167148171</v>
      </c>
      <c r="AP28" s="206">
        <f>(db!$AF$4/100)*(C28-AO28)</f>
        <v>2005656.3042836795</v>
      </c>
      <c r="AQ28" s="206">
        <f>(db!$AF$8/100)*(C28-AO28)</f>
        <v>4011312.6085673589</v>
      </c>
      <c r="AR28" s="207"/>
      <c r="AS28" s="206"/>
      <c r="AT28" s="206"/>
      <c r="AU28" s="207">
        <f t="shared" si="9"/>
        <v>40277035.593468055</v>
      </c>
      <c r="AV28" s="214"/>
      <c r="AW28" s="209">
        <f t="shared" si="13"/>
        <v>102741082.85925876</v>
      </c>
      <c r="AX28" s="210">
        <f>IF(A28=0,0,((AW28)*(1+db!Y30))+((AX27)*(1+db!U30)))</f>
        <v>3031790829.8386302</v>
      </c>
      <c r="AY28" s="210">
        <f t="shared" si="17"/>
        <v>3031790829.8386302</v>
      </c>
      <c r="AZ28" s="193">
        <f t="shared" si="14"/>
        <v>27</v>
      </c>
      <c r="BA28" s="211"/>
      <c r="BB28" s="211"/>
      <c r="BC28" s="211"/>
    </row>
    <row r="29" spans="1:55" x14ac:dyDescent="0.2">
      <c r="A29" s="192">
        <f>IF(A28=0,0,IF(db!$E$5&lt;A28+1,0,A28+1))</f>
        <v>28</v>
      </c>
      <c r="B29" s="193">
        <f t="shared" si="15"/>
        <v>52</v>
      </c>
      <c r="C29" s="194">
        <f>IF(A29=0,0,(C28*(1+db!$B$3)))</f>
        <v>157319930.2979995</v>
      </c>
      <c r="D29" s="194">
        <f>IF(A29=0,0,SUM($C$2:C29))</f>
        <v>1610519233.2779937</v>
      </c>
      <c r="E29" s="195">
        <f>IF(A29=0,0,db!$E$4*((1+db!$B$4)^(A29-1)))</f>
        <v>3932998257.4499869</v>
      </c>
      <c r="F29" s="195">
        <f>IF(E29&lt;=db!$L$7,E29,db!$L$7)</f>
        <v>3932998257.4499869</v>
      </c>
      <c r="G29" s="194">
        <f>IF(A29=0,0,IF(db!$D$6="بله",(db!$B$6)*F29,0))</f>
        <v>11798994772.34996</v>
      </c>
      <c r="H29" s="194">
        <f>IF(G29&lt;=db!$L$2,G29,db!$L$2)</f>
        <v>4000000000</v>
      </c>
      <c r="I29" s="195">
        <f>IF(A29=0,0,IF(db!$D$7="بله",(db!$B$7)*F29,0))</f>
        <v>3932998257.4499869</v>
      </c>
      <c r="J29" s="196">
        <f>IF(B29&gt;69,0,IF(B29=0,0,IF(I29&lt;=db!$L$3,I29,db!$L$3)))</f>
        <v>1000000000</v>
      </c>
      <c r="K29" s="194">
        <f>IF(A29=0,0,IF(db!$D$9="بله",(db!$B$9)*F29,0))</f>
        <v>629279721.19199789</v>
      </c>
      <c r="L29" s="194">
        <f>IF(B29&gt;69,0,IF(B29=0,0,IF(K29&lt;=db!$L$4,K29,db!$L$4)))</f>
        <v>50000000</v>
      </c>
      <c r="M29" s="197">
        <f>IF(AND(db!$D$8="بله",B29&lt;69,B29&gt;0),1,0)</f>
        <v>1</v>
      </c>
      <c r="N29" s="195">
        <f>(N30+C30)*M29*((1)/(1+db!AA31))*(LOOKUP(B29,'جدول مرگ و میر'!$A$2:$A$108,'جدول مرگ و میر'!$E$2:$E$108))</f>
        <v>310738102.76443017</v>
      </c>
      <c r="O29" s="194">
        <f>C29*db!B$10*IF('محاسبات سالانه'!B29&gt;69,0,(LOOKUP('محاسبات سالانه'!B29+1,'جدول مرگ و میر'!$A$2:$A$108,'جدول مرگ و میر'!$O$2:$O$108)-LOOKUP('محاسبات سالانه'!B29+11,'جدول مرگ و میر'!$A$2:$A$108,'جدول مرگ و میر'!$O$2:$O$108))/LOOKUP('محاسبات سالانه'!B29,'جدول مرگ و میر'!$A$2:$A$108,'جدول مرگ و میر'!$M$2:$M$108))*IF(db!$D$10="بله",1,0)</f>
        <v>2762279428.6392875</v>
      </c>
      <c r="P29" s="195">
        <f>IF(A29=0,0,IF(db!$D$11="بله",(db!$B$11)*F29,0))</f>
        <v>983249564.36249673</v>
      </c>
      <c r="Q29" s="196">
        <f>IF(B29&gt;59,0,IF(B29=0,0,IF(P29&lt;=db!$L$5,P29,db!$L$5)))</f>
        <v>200000000</v>
      </c>
      <c r="R29" s="194">
        <f>IF(A29=0,0,IF(db!$D$12="بله",(db!$B$12)*F29,0))</f>
        <v>1966499128.7249935</v>
      </c>
      <c r="S29" s="194">
        <f>IF(B29&gt;59,0,IF(B29=0,0,IF(R29&lt;=db!$L$6,R29,db!$L$6)))</f>
        <v>300000000</v>
      </c>
      <c r="T29" s="213"/>
      <c r="U29" s="199">
        <f>IF(A29=0,0,IF(B29&lt;(db!$E$2+2),LOOKUP(B29,'جدول مرگ و میر'!$A$2:$A$108,'جدول مرگ و میر'!$P$2:$P$108),IF((B29&gt;=db!$E$2+4),LOOKUP(B29,'جدول مرگ و میر'!$A$2:$A$108,'جدول مرگ و میر'!$R$2:$R$108),LOOKUP(B29,'جدول مرگ و میر'!$A$2:$A$108,'جدول مرگ و میر'!$Q$2:$Q$108))))</f>
        <v>7.6693709628629612E-3</v>
      </c>
      <c r="V29" s="200">
        <f t="shared" si="0"/>
        <v>30163622.632677555</v>
      </c>
      <c r="W29" s="201">
        <f>IF(A29=0,0,LOOKUP(db!$A$8,db!$AK$4:$AK$8,db!$AL$4:$AL$8))</f>
        <v>0.75</v>
      </c>
      <c r="X29" s="202">
        <f t="shared" si="1"/>
        <v>3000000</v>
      </c>
      <c r="Y29" s="200">
        <f>IF(A29=0,0,LOOKUP(db!$A$8,db!$AK$4:$AK$8,db!$AM$4:$AM$8))</f>
        <v>0.75</v>
      </c>
      <c r="Z29" s="203">
        <f t="shared" si="2"/>
        <v>750000</v>
      </c>
      <c r="AA29" s="204">
        <f>IF(A29=0,0,LOOKUP(db!$A$8,db!$AK$4:$AK$8,db!$AN$4:$AN$8))</f>
        <v>1.1000000000000001</v>
      </c>
      <c r="AB29" s="202">
        <f t="shared" si="3"/>
        <v>550000</v>
      </c>
      <c r="AC29" s="200">
        <f>IF(db!$D$8="بله",Y29,0)</f>
        <v>0.75</v>
      </c>
      <c r="AD29" s="203">
        <f t="shared" si="4"/>
        <v>233053.57707332264</v>
      </c>
      <c r="AE29" s="204">
        <f>IF(db!$D$10="بله",Y29,0)</f>
        <v>0.75</v>
      </c>
      <c r="AF29" s="202">
        <f t="shared" si="5"/>
        <v>2071709.5714794656</v>
      </c>
      <c r="AG29" s="203">
        <f>IF(A29=0,0,IF(B29&gt;60,0,LOOKUP(B29,db!$AP$3:$AP$63,db!$AQ$3:$AQ$63)))</f>
        <v>5600</v>
      </c>
      <c r="AH29" s="203">
        <f t="shared" si="6"/>
        <v>1120000</v>
      </c>
      <c r="AI29" s="202">
        <f>IF(A29=0,0,IF(B29&gt;60,0,LOOKUP(B29,db!$AP$3:$AP$63,db!$AR$3:$AR$63)))</f>
        <v>5600</v>
      </c>
      <c r="AJ29" s="202">
        <f t="shared" si="7"/>
        <v>1680000</v>
      </c>
      <c r="AK29" s="205"/>
      <c r="AL29" s="206">
        <f t="shared" si="8"/>
        <v>30163622.632677555</v>
      </c>
      <c r="AM29" s="207">
        <f t="shared" si="10"/>
        <v>6604763.1485527884</v>
      </c>
      <c r="AN29" s="206">
        <f t="shared" si="11"/>
        <v>2800000</v>
      </c>
      <c r="AO29" s="207">
        <f t="shared" si="12"/>
        <v>9404763.1485527884</v>
      </c>
      <c r="AP29" s="206">
        <f>(db!$AF$4/100)*(C29-AO29)</f>
        <v>2218727.5072417008</v>
      </c>
      <c r="AQ29" s="206">
        <f>(db!$AF$8/100)*(C29-AO29)</f>
        <v>4437455.0144834016</v>
      </c>
      <c r="AR29" s="207"/>
      <c r="AS29" s="206"/>
      <c r="AT29" s="206"/>
      <c r="AU29" s="207">
        <f t="shared" si="9"/>
        <v>46224568.302955449</v>
      </c>
      <c r="AV29" s="214"/>
      <c r="AW29" s="209">
        <f t="shared" si="13"/>
        <v>111095361.99504405</v>
      </c>
      <c r="AX29" s="210">
        <f>IF(A29=0,0,((AW29)*(1+db!Y31))+((AX28)*(1+db!U31)))</f>
        <v>3451995328.7184143</v>
      </c>
      <c r="AY29" s="210">
        <f t="shared" si="17"/>
        <v>3451995328.7184143</v>
      </c>
      <c r="AZ29" s="193">
        <f t="shared" si="14"/>
        <v>28</v>
      </c>
      <c r="BA29" s="211"/>
      <c r="BB29" s="211"/>
      <c r="BC29" s="211"/>
    </row>
    <row r="30" spans="1:55" x14ac:dyDescent="0.2">
      <c r="A30" s="192">
        <f>IF(A29=0,0,IF(db!$E$5&lt;A29+1,0,A29+1))</f>
        <v>29</v>
      </c>
      <c r="B30" s="193">
        <f t="shared" si="15"/>
        <v>53</v>
      </c>
      <c r="C30" s="194">
        <f>IF(A30=0,0,(C29*(1+db!$B$3)))</f>
        <v>173051923.32779947</v>
      </c>
      <c r="D30" s="194">
        <f>IF(A30=0,0,SUM($C$2:C30))</f>
        <v>1783571156.6057932</v>
      </c>
      <c r="E30" s="195">
        <f>IF(A30=0,0,db!$E$4*((1+db!$B$4)^(A30-1)))</f>
        <v>4326298083.1949854</v>
      </c>
      <c r="F30" s="195">
        <f>IF(E30&lt;=db!$L$7,E30,db!$L$7)</f>
        <v>4000000000</v>
      </c>
      <c r="G30" s="194">
        <f>IF(A30=0,0,IF(db!$D$6="بله",(db!$B$6)*F30,0))</f>
        <v>12000000000</v>
      </c>
      <c r="H30" s="194">
        <f>IF(G30&lt;=db!$L$2,G30,db!$L$2)</f>
        <v>4000000000</v>
      </c>
      <c r="I30" s="195">
        <f>IF(A30=0,0,IF(db!$D$7="بله",(db!$B$7)*F30,0))</f>
        <v>4000000000</v>
      </c>
      <c r="J30" s="196">
        <f>IF(B30&gt;69,0,IF(B30=0,0,IF(I30&lt;=db!$L$3,I30,db!$L$3)))</f>
        <v>1000000000</v>
      </c>
      <c r="K30" s="194">
        <f>IF(A30=0,0,IF(db!$D$9="بله",(db!$B$9)*F30,0))</f>
        <v>640000000</v>
      </c>
      <c r="L30" s="194">
        <f>IF(B30&gt;69,0,IF(B30=0,0,IF(K30&lt;=db!$L$4,K30,db!$L$4)))</f>
        <v>50000000</v>
      </c>
      <c r="M30" s="197">
        <f>IF(AND(db!$D$8="بله",B30&lt;69,B30&gt;0),1,0)</f>
        <v>1</v>
      </c>
      <c r="N30" s="195">
        <f>(N31+C31)*M30*((1)/(1+db!AA32))*(LOOKUP(B30,'جدول مرگ و میر'!$A$2:$A$108,'جدول مرگ و میر'!$E$2:$E$108))</f>
        <v>171531718.57511416</v>
      </c>
      <c r="O30" s="194">
        <f>C30*db!B$10*IF('محاسبات سالانه'!B30&gt;69,0,(LOOKUP('محاسبات سالانه'!B30+1,'جدول مرگ و میر'!$A$2:$A$108,'جدول مرگ و میر'!$O$2:$O$108)-LOOKUP('محاسبات سالانه'!B30+11,'جدول مرگ و میر'!$A$2:$A$108,'جدول مرگ و میر'!$O$2:$O$108))/LOOKUP('محاسبات سالانه'!B30,'جدول مرگ و میر'!$A$2:$A$108,'جدول مرگ و میر'!$M$2:$M$108))*IF(db!$D$10="بله",1,0)</f>
        <v>3025701638.7008038</v>
      </c>
      <c r="P30" s="195">
        <f>IF(A30=0,0,IF(db!$D$11="بله",(db!$B$11)*F30,0))</f>
        <v>1000000000</v>
      </c>
      <c r="Q30" s="196">
        <f>IF(B30&gt;59,0,IF(B30=0,0,IF(P30&lt;=db!$L$5,P30,db!$L$5)))</f>
        <v>200000000</v>
      </c>
      <c r="R30" s="194">
        <f>IF(A30=0,0,IF(db!$D$12="بله",(db!$B$12)*F30,0))</f>
        <v>2000000000</v>
      </c>
      <c r="S30" s="194">
        <f>IF(B30&gt;59,0,IF(B30=0,0,IF(R30&lt;=db!$L$6,R30,db!$L$6)))</f>
        <v>300000000</v>
      </c>
      <c r="T30" s="213"/>
      <c r="U30" s="199">
        <f>IF(A30=0,0,IF(B30&lt;(db!$E$2+2),LOOKUP(B30,'جدول مرگ و میر'!$A$2:$A$108,'جدول مرگ و میر'!$P$2:$P$108),IF((B30&gt;=db!$E$2+4),LOOKUP(B30,'جدول مرگ و میر'!$A$2:$A$108,'جدول مرگ و میر'!$R$2:$R$108),LOOKUP(B30,'جدول مرگ و میر'!$A$2:$A$108,'جدول مرگ و میر'!$Q$2:$Q$108))))</f>
        <v>8.3758581344005757E-3</v>
      </c>
      <c r="V30" s="200">
        <f t="shared" si="0"/>
        <v>33503432.537602302</v>
      </c>
      <c r="W30" s="201">
        <f>IF(A30=0,0,LOOKUP(db!$A$8,db!$AK$4:$AK$8,db!$AL$4:$AL$8))</f>
        <v>0.75</v>
      </c>
      <c r="X30" s="202">
        <f t="shared" si="1"/>
        <v>3000000</v>
      </c>
      <c r="Y30" s="200">
        <f>IF(A30=0,0,LOOKUP(db!$A$8,db!$AK$4:$AK$8,db!$AM$4:$AM$8))</f>
        <v>0.75</v>
      </c>
      <c r="Z30" s="203">
        <f t="shared" si="2"/>
        <v>750000</v>
      </c>
      <c r="AA30" s="204">
        <f>IF(A30=0,0,LOOKUP(db!$A$8,db!$AK$4:$AK$8,db!$AN$4:$AN$8))</f>
        <v>1.1000000000000001</v>
      </c>
      <c r="AB30" s="202">
        <f t="shared" si="3"/>
        <v>550000</v>
      </c>
      <c r="AC30" s="200">
        <f>IF(db!$D$8="بله",Y30,0)</f>
        <v>0.75</v>
      </c>
      <c r="AD30" s="203">
        <f t="shared" si="4"/>
        <v>128648.78893133563</v>
      </c>
      <c r="AE30" s="204">
        <f>IF(db!$D$10="بله",Y30,0)</f>
        <v>0.75</v>
      </c>
      <c r="AF30" s="202">
        <f t="shared" si="5"/>
        <v>2269276.2290256028</v>
      </c>
      <c r="AG30" s="203">
        <f>IF(A30=0,0,IF(B30&gt;60,0,LOOKUP(B30,db!$AP$3:$AP$63,db!$AQ$3:$AQ$63)))</f>
        <v>5600</v>
      </c>
      <c r="AH30" s="203">
        <f t="shared" si="6"/>
        <v>1120000</v>
      </c>
      <c r="AI30" s="202">
        <f>IF(A30=0,0,IF(B30&gt;60,0,LOOKUP(B30,db!$AP$3:$AP$63,db!$AR$3:$AR$63)))</f>
        <v>5600</v>
      </c>
      <c r="AJ30" s="202">
        <f t="shared" si="7"/>
        <v>1680000</v>
      </c>
      <c r="AK30" s="205"/>
      <c r="AL30" s="206">
        <f t="shared" si="8"/>
        <v>33503432.537602302</v>
      </c>
      <c r="AM30" s="207">
        <f t="shared" si="10"/>
        <v>6697925.0179569386</v>
      </c>
      <c r="AN30" s="206">
        <f t="shared" si="11"/>
        <v>2800000</v>
      </c>
      <c r="AO30" s="207">
        <f t="shared" si="12"/>
        <v>9497925.0179569386</v>
      </c>
      <c r="AP30" s="206">
        <f>(db!$AF$4/100)*(C30-AO30)</f>
        <v>2453309.9746476379</v>
      </c>
      <c r="AQ30" s="206">
        <f>(db!$AF$8/100)*(C30-AO30)</f>
        <v>4906619.9492952758</v>
      </c>
      <c r="AR30" s="207"/>
      <c r="AS30" s="206"/>
      <c r="AT30" s="206"/>
      <c r="AU30" s="207">
        <f t="shared" si="9"/>
        <v>50361287.479502156</v>
      </c>
      <c r="AV30" s="214"/>
      <c r="AW30" s="209">
        <f t="shared" si="13"/>
        <v>122690635.84829731</v>
      </c>
      <c r="AX30" s="210">
        <f>IF(A30=0,0,((AW30)*(1+db!Y32))+((AX29)*(1+db!U32)))</f>
        <v>3926434484.4587831</v>
      </c>
      <c r="AY30" s="210">
        <f t="shared" si="17"/>
        <v>3926434484.4587831</v>
      </c>
      <c r="AZ30" s="193">
        <f t="shared" si="14"/>
        <v>29</v>
      </c>
      <c r="BA30" s="211"/>
      <c r="BB30" s="211"/>
      <c r="BC30" s="211"/>
    </row>
    <row r="31" spans="1:55" x14ac:dyDescent="0.2">
      <c r="A31" s="192">
        <f>IF(A30=0,0,IF(db!$E$5&lt;A30+1,0,A30+1))</f>
        <v>30</v>
      </c>
      <c r="B31" s="193">
        <f t="shared" si="15"/>
        <v>54</v>
      </c>
      <c r="C31" s="194">
        <f>IF(A31=0,0,(C30*(1+db!$B$3)))</f>
        <v>190357115.66057944</v>
      </c>
      <c r="D31" s="194">
        <f>IF(A31=0,0,SUM($C$2:C31))</f>
        <v>1973928272.2663727</v>
      </c>
      <c r="E31" s="195">
        <f>IF(A31=0,0,db!$E$4*((1+db!$B$4)^(A31-1)))</f>
        <v>4758927891.5144844</v>
      </c>
      <c r="F31" s="195">
        <f>IF(E31&lt;=db!$L$7,E31,db!$L$7)</f>
        <v>4000000000</v>
      </c>
      <c r="G31" s="194">
        <f>IF(A31=0,0,IF(db!$D$6="بله",(db!$B$6)*F31,0))</f>
        <v>12000000000</v>
      </c>
      <c r="H31" s="194">
        <f>IF(G31&lt;=db!$L$2,G31,db!$L$2)</f>
        <v>4000000000</v>
      </c>
      <c r="I31" s="195">
        <f>IF(A31=0,0,IF(db!$D$7="بله",(db!$B$7)*F31,0))</f>
        <v>4000000000</v>
      </c>
      <c r="J31" s="196">
        <f>IF(B31&gt;69,0,IF(B31=0,0,IF(I31&lt;=db!$L$3,I31,db!$L$3)))</f>
        <v>1000000000</v>
      </c>
      <c r="K31" s="194">
        <f>IF(A31=0,0,IF(db!$D$9="بله",(db!$B$9)*F31,0))</f>
        <v>640000000</v>
      </c>
      <c r="L31" s="194">
        <f>IF(B31&gt;69,0,IF(B31=0,0,IF(K31&lt;=db!$L$4,K31,db!$L$4)))</f>
        <v>50000000</v>
      </c>
      <c r="M31" s="197">
        <f>IF(AND(db!$D$8="بله",B31&lt;69,B31&gt;0),1,0)</f>
        <v>1</v>
      </c>
      <c r="N31" s="195">
        <f>(N32+C32)*M31*((1)/(1+db!AA33))*(LOOKUP(B31,'جدول مرگ و میر'!$A$2:$A$108,'جدول مرگ و میر'!$E$2:$E$108))</f>
        <v>0</v>
      </c>
      <c r="O31" s="194">
        <f>C31*db!B$10*IF('محاسبات سالانه'!B31&gt;69,0,(LOOKUP('محاسبات سالانه'!B31+1,'جدول مرگ و میر'!$A$2:$A$108,'جدول مرگ و میر'!$O$2:$O$108)-LOOKUP('محاسبات سالانه'!B31+11,'جدول مرگ و میر'!$A$2:$A$108,'جدول مرگ و میر'!$O$2:$O$108))/LOOKUP('محاسبات سالانه'!B31,'جدول مرگ و میر'!$A$2:$A$108,'جدول مرگ و میر'!$M$2:$M$108))*IF(db!$D$10="بله",1,0)</f>
        <v>3313337623.3176684</v>
      </c>
      <c r="P31" s="195">
        <f>IF(A31=0,0,IF(db!$D$11="بله",(db!$B$11)*F31,0))</f>
        <v>1000000000</v>
      </c>
      <c r="Q31" s="196">
        <f>IF(B31&gt;59,0,IF(B31=0,0,IF(P31&lt;=db!$L$5,P31,db!$L$5)))</f>
        <v>200000000</v>
      </c>
      <c r="R31" s="194">
        <f>IF(A31=0,0,IF(db!$D$12="بله",(db!$B$12)*F31,0))</f>
        <v>2000000000</v>
      </c>
      <c r="S31" s="194">
        <f>IF(B31&gt;59,0,IF(B31=0,0,IF(R31&lt;=db!$L$6,R31,db!$L$6)))</f>
        <v>300000000</v>
      </c>
      <c r="T31" s="213"/>
      <c r="U31" s="199">
        <f>IF(A31=0,0,IF(B31&lt;(db!$E$2+2),LOOKUP(B31,'جدول مرگ و میر'!$A$2:$A$108,'جدول مرگ و میر'!$P$2:$P$108),IF((B31&gt;=db!$E$2+4),LOOKUP(B31,'جدول مرگ و میر'!$A$2:$A$108,'جدول مرگ و میر'!$R$2:$R$108),LOOKUP(B31,'جدول مرگ و میر'!$A$2:$A$108,'جدول مرگ و میر'!$Q$2:$Q$108))))</f>
        <v>9.165096982215527E-3</v>
      </c>
      <c r="V31" s="200">
        <f t="shared" si="0"/>
        <v>36660387.92886211</v>
      </c>
      <c r="W31" s="201">
        <f>IF(A31=0,0,LOOKUP(db!$A$8,db!$AK$4:$AK$8,db!$AL$4:$AL$8))</f>
        <v>0.75</v>
      </c>
      <c r="X31" s="202">
        <f t="shared" si="1"/>
        <v>3000000</v>
      </c>
      <c r="Y31" s="200">
        <f>IF(A31=0,0,LOOKUP(db!$A$8,db!$AK$4:$AK$8,db!$AM$4:$AM$8))</f>
        <v>0.75</v>
      </c>
      <c r="Z31" s="203">
        <f t="shared" si="2"/>
        <v>750000</v>
      </c>
      <c r="AA31" s="204">
        <f>IF(A31=0,0,LOOKUP(db!$A$8,db!$AK$4:$AK$8,db!$AN$4:$AN$8))</f>
        <v>1.1000000000000001</v>
      </c>
      <c r="AB31" s="202">
        <f t="shared" si="3"/>
        <v>550000</v>
      </c>
      <c r="AC31" s="200">
        <f>IF(db!$D$8="بله",Y31,0)</f>
        <v>0.75</v>
      </c>
      <c r="AD31" s="203">
        <f t="shared" si="4"/>
        <v>0</v>
      </c>
      <c r="AE31" s="204">
        <f>IF(db!$D$10="بله",Y31,0)</f>
        <v>0.75</v>
      </c>
      <c r="AF31" s="202">
        <f t="shared" si="5"/>
        <v>2485003.2174882512</v>
      </c>
      <c r="AG31" s="203">
        <f>IF(A31=0,0,IF(B31&gt;60,0,LOOKUP(B31,db!$AP$3:$AP$63,db!$AQ$3:$AQ$63)))</f>
        <v>5600</v>
      </c>
      <c r="AH31" s="203">
        <f t="shared" si="6"/>
        <v>1120000</v>
      </c>
      <c r="AI31" s="202">
        <f>IF(A31=0,0,IF(B31&gt;60,0,LOOKUP(B31,db!$AP$3:$AP$63,db!$AR$3:$AR$63)))</f>
        <v>5600</v>
      </c>
      <c r="AJ31" s="202">
        <f t="shared" si="7"/>
        <v>1680000</v>
      </c>
      <c r="AK31" s="205"/>
      <c r="AL31" s="206">
        <f t="shared" si="8"/>
        <v>36660387.92886211</v>
      </c>
      <c r="AM31" s="207">
        <f t="shared" si="10"/>
        <v>6785003.2174882516</v>
      </c>
      <c r="AN31" s="206">
        <f t="shared" si="11"/>
        <v>2800000</v>
      </c>
      <c r="AO31" s="207">
        <f t="shared" si="12"/>
        <v>9585003.2174882516</v>
      </c>
      <c r="AP31" s="206">
        <f>(db!$AF$4/100)*(C31-AO31)</f>
        <v>2711581.6866463679</v>
      </c>
      <c r="AQ31" s="206">
        <f>(db!$AF$8/100)*(C31-AO31)</f>
        <v>5423163.3732927358</v>
      </c>
      <c r="AR31" s="207"/>
      <c r="AS31" s="206"/>
      <c r="AT31" s="206"/>
      <c r="AU31" s="207">
        <f t="shared" si="9"/>
        <v>54380136.206289463</v>
      </c>
      <c r="AV31" s="214"/>
      <c r="AW31" s="209">
        <f t="shared" si="13"/>
        <v>135976979.45428997</v>
      </c>
      <c r="AX31" s="210">
        <f>IF(A31=0,0,((AW31)*(1+db!Y33))+((AX30)*(1+db!U33)))</f>
        <v>4462313098.5060778</v>
      </c>
      <c r="AY31" s="210">
        <f t="shared" si="17"/>
        <v>4462313098.5060778</v>
      </c>
      <c r="AZ31" s="193">
        <f>1+AZ30</f>
        <v>30</v>
      </c>
      <c r="BA31" s="211"/>
      <c r="BB31" s="211"/>
      <c r="BC31" s="211"/>
    </row>
    <row r="32" spans="1:55" x14ac:dyDescent="0.2">
      <c r="A32" s="192">
        <f>IF(A31=0,0,IF(db!$E$5&lt;A31+1,0,A31+1))</f>
        <v>0</v>
      </c>
      <c r="B32" s="193">
        <f t="shared" si="15"/>
        <v>0</v>
      </c>
      <c r="C32" s="194">
        <f>IF(A32=0,0,(C31*(1+db!$B$3)))</f>
        <v>0</v>
      </c>
      <c r="D32" s="194">
        <f>IF(A32=0,0,SUM($C$2:C32))</f>
        <v>0</v>
      </c>
      <c r="E32" s="195">
        <f>IF(A32=0,0,db!$E$4*((1+db!$B$4)^(A32-1)))</f>
        <v>0</v>
      </c>
      <c r="F32" s="195">
        <f>IF(E32&lt;=db!$L$7,E32,db!$L$7)</f>
        <v>0</v>
      </c>
      <c r="G32" s="194">
        <f>IF(A32=0,0,IF(db!$D$6="بله",(db!$B$6)*F32,0))</f>
        <v>0</v>
      </c>
      <c r="H32" s="194">
        <f>IF(G32&lt;=db!$L$2,G32,db!$L$2)</f>
        <v>0</v>
      </c>
      <c r="I32" s="195">
        <f>IF(A32=0,0,IF(db!$D$7="بله",(db!$B$7)*F32,0))</f>
        <v>0</v>
      </c>
      <c r="J32" s="196">
        <f>IF(B32&gt;69,0,IF(B32=0,0,IF(I32&lt;=db!$L$3,I32,db!$L$3)))</f>
        <v>0</v>
      </c>
      <c r="K32" s="194">
        <f>IF(A32=0,0,IF(db!$D$9="بله",(db!$B$9)*F32,0))</f>
        <v>0</v>
      </c>
      <c r="L32" s="194">
        <f>IF(B32&gt;69,0,IF(B32=0,0,IF(K32&lt;=db!$L$4,K32,db!$L$4)))</f>
        <v>0</v>
      </c>
      <c r="M32" s="197">
        <f>IF(AND(db!$D$8="بله",B32&lt;69,B32&gt;0),1,0)</f>
        <v>0</v>
      </c>
      <c r="N32" s="195">
        <f>(N33+C33)*M32*((1)/(1+db!AA34))*(LOOKUP(B32,'جدول مرگ و میر'!$A$2:$A$108,'جدول مرگ و میر'!$E$2:$E$108))</f>
        <v>0</v>
      </c>
      <c r="O32" s="194">
        <f>C32*db!B$10*IF('محاسبات سالانه'!B32&gt;69,0,(LOOKUP('محاسبات سالانه'!B32+1,'جدول مرگ و میر'!$A$2:$A$108,'جدول مرگ و میر'!$O$2:$O$108)-LOOKUP('محاسبات سالانه'!B32+11,'جدول مرگ و میر'!$A$2:$A$108,'جدول مرگ و میر'!$O$2:$O$108))/LOOKUP('محاسبات سالانه'!B32,'جدول مرگ و میر'!$A$2:$A$108,'جدول مرگ و میر'!$M$2:$M$108))*IF(db!$D$10="بله",1,0)</f>
        <v>0</v>
      </c>
      <c r="P32" s="195">
        <f>IF(A32=0,0,IF(db!$D$11="بله",(db!$B$11)*F32,0))</f>
        <v>0</v>
      </c>
      <c r="Q32" s="196">
        <f>IF(B32&gt;59,0,IF(B32=0,0,IF(P32&lt;=db!$L$5,P32,db!$L$5)))</f>
        <v>0</v>
      </c>
      <c r="R32" s="194">
        <f>IF(A32=0,0,IF(db!$D$12="بله",(db!$B$12)*F32,0))</f>
        <v>0</v>
      </c>
      <c r="S32" s="194">
        <f>IF(B32&gt;59,0,IF(B32=0,0,IF(R32&lt;=db!$L$6,R32,db!$L$6)))</f>
        <v>0</v>
      </c>
      <c r="T32" s="213"/>
      <c r="U32" s="199">
        <f>IF(A32=0,0,IF(B32&lt;(db!$E$2+2),LOOKUP(B32,'جدول مرگ و میر'!$A$2:$A$108,'جدول مرگ و میر'!$P$2:$P$108),IF((B32&gt;=db!$E$2+4),LOOKUP(B32,'جدول مرگ و میر'!$A$2:$A$108,'جدول مرگ و میر'!$R$2:$R$108),LOOKUP(B32,'جدول مرگ و میر'!$A$2:$A$108,'جدول مرگ و میر'!$Q$2:$Q$108))))</f>
        <v>0</v>
      </c>
      <c r="V32" s="200">
        <f t="shared" si="0"/>
        <v>0</v>
      </c>
      <c r="W32" s="201">
        <f>IF(A32=0,0,LOOKUP(db!$A$8,db!$AK$4:$AK$8,db!$AL$4:$AL$8))</f>
        <v>0</v>
      </c>
      <c r="X32" s="202">
        <f t="shared" si="1"/>
        <v>0</v>
      </c>
      <c r="Y32" s="200">
        <f>IF(A32=0,0,LOOKUP(db!$A$8,db!$AK$4:$AK$8,db!$AM$4:$AM$8))</f>
        <v>0</v>
      </c>
      <c r="Z32" s="203">
        <f t="shared" si="2"/>
        <v>0</v>
      </c>
      <c r="AA32" s="204">
        <f>IF(A32=0,0,LOOKUP(db!$A$8,db!$AK$4:$AK$8,db!$AN$4:$AN$8))</f>
        <v>0</v>
      </c>
      <c r="AB32" s="202">
        <f t="shared" si="3"/>
        <v>0</v>
      </c>
      <c r="AC32" s="200">
        <f>IF(db!$D$8="بله",Y32,0)</f>
        <v>0</v>
      </c>
      <c r="AD32" s="203">
        <f t="shared" si="4"/>
        <v>0</v>
      </c>
      <c r="AE32" s="204">
        <f>IF(db!$D$10="بله",Y32,0)</f>
        <v>0</v>
      </c>
      <c r="AF32" s="202">
        <f t="shared" si="5"/>
        <v>0</v>
      </c>
      <c r="AG32" s="203">
        <f>IF(A32=0,0,IF(B32&gt;60,0,LOOKUP(B32,db!$AP$3:$AP$63,db!$AQ$3:$AQ$63)))</f>
        <v>0</v>
      </c>
      <c r="AH32" s="203">
        <f t="shared" si="6"/>
        <v>0</v>
      </c>
      <c r="AI32" s="202">
        <f>IF(A32=0,0,IF(B32&gt;60,0,LOOKUP(B32,db!$AP$3:$AP$63,db!$AR$3:$AR$63)))</f>
        <v>0</v>
      </c>
      <c r="AJ32" s="202">
        <f t="shared" si="7"/>
        <v>0</v>
      </c>
      <c r="AK32" s="205"/>
      <c r="AL32" s="206">
        <f t="shared" si="8"/>
        <v>0</v>
      </c>
      <c r="AM32" s="207">
        <f t="shared" si="10"/>
        <v>0</v>
      </c>
      <c r="AN32" s="206">
        <f t="shared" si="11"/>
        <v>0</v>
      </c>
      <c r="AO32" s="207">
        <f t="shared" si="12"/>
        <v>0</v>
      </c>
      <c r="AP32" s="206">
        <f>(db!$AF$4/100)*(C32-AO32)</f>
        <v>0</v>
      </c>
      <c r="AQ32" s="206">
        <f>(db!$AF$8/100)*(C32-AO32)</f>
        <v>0</v>
      </c>
      <c r="AR32" s="207"/>
      <c r="AS32" s="206"/>
      <c r="AT32" s="206"/>
      <c r="AU32" s="207">
        <f t="shared" si="9"/>
        <v>0</v>
      </c>
      <c r="AV32" s="214"/>
      <c r="AW32" s="209">
        <f t="shared" si="13"/>
        <v>0</v>
      </c>
      <c r="AX32" s="210">
        <f>IF(A32=0,0,((AW32)*(1+db!Y34))+((AX31)*(1+db!U34)))</f>
        <v>0</v>
      </c>
      <c r="AY32" s="210">
        <f t="shared" si="17"/>
        <v>0</v>
      </c>
      <c r="AZ32" s="193">
        <f t="shared" si="14"/>
        <v>31</v>
      </c>
      <c r="BA32" s="211"/>
      <c r="BB32" s="211"/>
      <c r="BC32" s="211"/>
    </row>
    <row r="33" spans="1:55" x14ac:dyDescent="0.2">
      <c r="A33" s="192">
        <f>IF(A32=0,0,IF(db!$E$5&lt;A32+1,0,A32+1))</f>
        <v>0</v>
      </c>
      <c r="B33" s="193">
        <f t="shared" si="15"/>
        <v>0</v>
      </c>
      <c r="C33" s="194">
        <f>IF(A33=0,0,(C32*(1+db!$B$3)))</f>
        <v>0</v>
      </c>
      <c r="D33" s="194">
        <f>IF(A33=0,0,SUM($C$2:C33))</f>
        <v>0</v>
      </c>
      <c r="E33" s="195">
        <f>IF(A33=0,0,db!$E$4*((1+db!$B$4)^(A33-1)))</f>
        <v>0</v>
      </c>
      <c r="F33" s="195">
        <f>IF(E33&lt;=db!$L$7,E33,db!$L$7)</f>
        <v>0</v>
      </c>
      <c r="G33" s="194">
        <f>IF(A33=0,0,IF(db!$D$6="بله",(db!$B$6)*F33,0))</f>
        <v>0</v>
      </c>
      <c r="H33" s="194">
        <f>IF(G33&lt;=db!$L$2,G33,db!$L$2)</f>
        <v>0</v>
      </c>
      <c r="I33" s="195">
        <f>IF(A33=0,0,IF(db!$D$7="بله",(db!$B$7)*F33,0))</f>
        <v>0</v>
      </c>
      <c r="J33" s="196">
        <f>IF(B33&gt;69,0,IF(B33=0,0,IF(I33&lt;=db!$L$3,I33,db!$L$3)))</f>
        <v>0</v>
      </c>
      <c r="K33" s="194">
        <f>IF(A33=0,0,IF(db!$D$9="بله",(db!$B$9)*F33,0))</f>
        <v>0</v>
      </c>
      <c r="L33" s="194">
        <f>IF(B33&gt;69,0,IF(B33=0,0,IF(K33&lt;=db!$L$4,K33,db!$L$4)))</f>
        <v>0</v>
      </c>
      <c r="M33" s="197">
        <f>IF(AND(db!$D$8="بله",B33&lt;69,B33&gt;0),1,0)</f>
        <v>0</v>
      </c>
      <c r="N33" s="195">
        <f>(N34+C34)*M33*((1)/(1+db!AA35))*(LOOKUP(B33,'جدول مرگ و میر'!$A$2:$A$108,'جدول مرگ و میر'!$E$2:$E$108))</f>
        <v>0</v>
      </c>
      <c r="O33" s="194">
        <f>C33*db!B$10*IF('محاسبات سالانه'!B33&gt;69,0,(LOOKUP('محاسبات سالانه'!B33+1,'جدول مرگ و میر'!$A$2:$A$108,'جدول مرگ و میر'!$O$2:$O$108)-LOOKUP('محاسبات سالانه'!B33+11,'جدول مرگ و میر'!$A$2:$A$108,'جدول مرگ و میر'!$O$2:$O$108))/LOOKUP('محاسبات سالانه'!B33,'جدول مرگ و میر'!$A$2:$A$108,'جدول مرگ و میر'!$M$2:$M$108))*IF(db!$D$10="بله",1,0)</f>
        <v>0</v>
      </c>
      <c r="P33" s="195">
        <f>IF(A33=0,0,IF(db!$D$11="بله",(db!$B$11)*F33,0))</f>
        <v>0</v>
      </c>
      <c r="Q33" s="196">
        <f>IF(B33&gt;59,0,IF(B33=0,0,IF(P33&lt;=db!$L$5,P33,db!$L$5)))</f>
        <v>0</v>
      </c>
      <c r="R33" s="194">
        <f>IF(A33=0,0,IF(db!$D$12="بله",(db!$B$12)*F33,0))</f>
        <v>0</v>
      </c>
      <c r="S33" s="194">
        <f>IF(B33&gt;59,0,IF(B33=0,0,IF(R33&lt;=db!$L$6,R33,db!$L$6)))</f>
        <v>0</v>
      </c>
      <c r="T33" s="213"/>
      <c r="U33" s="199">
        <f>IF(A33=0,0,IF(B33&lt;(db!$E$2+2),LOOKUP(B33,'جدول مرگ و میر'!$A$2:$A$108,'جدول مرگ و میر'!$P$2:$P$108),IF((B33&gt;=db!$E$2+4),LOOKUP(B33,'جدول مرگ و میر'!$A$2:$A$108,'جدول مرگ و میر'!$R$2:$R$108),LOOKUP(B33,'جدول مرگ و میر'!$A$2:$A$108,'جدول مرگ و میر'!$Q$2:$Q$108))))</f>
        <v>0</v>
      </c>
      <c r="V33" s="200">
        <f t="shared" si="0"/>
        <v>0</v>
      </c>
      <c r="W33" s="201">
        <f>IF(A33=0,0,LOOKUP(db!$A$8,db!$AK$4:$AK$8,db!$AL$4:$AL$8))</f>
        <v>0</v>
      </c>
      <c r="X33" s="202">
        <f t="shared" si="1"/>
        <v>0</v>
      </c>
      <c r="Y33" s="200">
        <f>IF(A33=0,0,LOOKUP(db!$A$8,db!$AK$4:$AK$8,db!$AM$4:$AM$8))</f>
        <v>0</v>
      </c>
      <c r="Z33" s="203">
        <f t="shared" si="2"/>
        <v>0</v>
      </c>
      <c r="AA33" s="204">
        <f>IF(A33=0,0,LOOKUP(db!$A$8,db!$AK$4:$AK$8,db!$AN$4:$AN$8))</f>
        <v>0</v>
      </c>
      <c r="AB33" s="202">
        <f t="shared" si="3"/>
        <v>0</v>
      </c>
      <c r="AC33" s="200">
        <f>IF(db!$D$8="بله",Y33,0)</f>
        <v>0</v>
      </c>
      <c r="AD33" s="203">
        <f t="shared" si="4"/>
        <v>0</v>
      </c>
      <c r="AE33" s="204">
        <f>IF(db!$D$10="بله",Y33,0)</f>
        <v>0</v>
      </c>
      <c r="AF33" s="202">
        <f t="shared" si="5"/>
        <v>0</v>
      </c>
      <c r="AG33" s="203">
        <f>IF(A33=0,0,IF(B33&gt;60,0,LOOKUP(B33,db!$AP$3:$AP$63,db!$AQ$3:$AQ$63)))</f>
        <v>0</v>
      </c>
      <c r="AH33" s="203">
        <f t="shared" si="6"/>
        <v>0</v>
      </c>
      <c r="AI33" s="202">
        <f>IF(A33=0,0,IF(B33&gt;60,0,LOOKUP(B33,db!$AP$3:$AP$63,db!$AR$3:$AR$63)))</f>
        <v>0</v>
      </c>
      <c r="AJ33" s="202">
        <f t="shared" si="7"/>
        <v>0</v>
      </c>
      <c r="AK33" s="205"/>
      <c r="AL33" s="206">
        <f t="shared" si="8"/>
        <v>0</v>
      </c>
      <c r="AM33" s="207">
        <f t="shared" si="10"/>
        <v>0</v>
      </c>
      <c r="AN33" s="206">
        <f t="shared" si="11"/>
        <v>0</v>
      </c>
      <c r="AO33" s="207">
        <f t="shared" si="12"/>
        <v>0</v>
      </c>
      <c r="AP33" s="206">
        <f>(db!$AF$4/100)*(C33-AO33)</f>
        <v>0</v>
      </c>
      <c r="AQ33" s="206">
        <f>(db!$AF$8/100)*(C33-AO33)</f>
        <v>0</v>
      </c>
      <c r="AR33" s="207"/>
      <c r="AS33" s="206"/>
      <c r="AT33" s="206"/>
      <c r="AU33" s="207">
        <f t="shared" si="9"/>
        <v>0</v>
      </c>
      <c r="AV33" s="214"/>
      <c r="AW33" s="209">
        <f t="shared" si="13"/>
        <v>0</v>
      </c>
      <c r="AX33" s="210">
        <f>IF(A33=0,0,((AW33)*(1+db!Y35))+((AX32)*(1+db!U35)))</f>
        <v>0</v>
      </c>
      <c r="AY33" s="210">
        <f t="shared" si="17"/>
        <v>0</v>
      </c>
      <c r="AZ33" s="193">
        <f t="shared" si="14"/>
        <v>32</v>
      </c>
      <c r="BA33" s="211"/>
      <c r="BB33" s="211"/>
      <c r="BC33" s="211"/>
    </row>
    <row r="34" spans="1:55" x14ac:dyDescent="0.2">
      <c r="A34" s="192">
        <f>IF(A33=0,0,IF(db!$E$5&lt;A33+1,0,A33+1))</f>
        <v>0</v>
      </c>
      <c r="B34" s="193">
        <f t="shared" si="15"/>
        <v>0</v>
      </c>
      <c r="C34" s="194">
        <f>IF(A34=0,0,(C33*(1+db!$B$3)))</f>
        <v>0</v>
      </c>
      <c r="D34" s="194">
        <f>IF(A34=0,0,SUM($C$2:C34))</f>
        <v>0</v>
      </c>
      <c r="E34" s="195">
        <f>IF(A34=0,0,db!$E$4*((1+db!$B$4)^(A34-1)))</f>
        <v>0</v>
      </c>
      <c r="F34" s="195">
        <f>IF(E34&lt;=db!$L$7,E34,db!$L$7)</f>
        <v>0</v>
      </c>
      <c r="G34" s="194">
        <f>IF(A34=0,0,IF(db!$D$6="بله",(db!$B$6)*F34,0))</f>
        <v>0</v>
      </c>
      <c r="H34" s="194">
        <f>IF(G34&lt;=db!$L$2,G34,db!$L$2)</f>
        <v>0</v>
      </c>
      <c r="I34" s="195">
        <f>IF(A34=0,0,IF(db!$D$7="بله",(db!$B$7)*F34,0))</f>
        <v>0</v>
      </c>
      <c r="J34" s="196">
        <f>IF(B34&gt;69,0,IF(B34=0,0,IF(I34&lt;=db!$L$3,I34,db!$L$3)))</f>
        <v>0</v>
      </c>
      <c r="K34" s="194">
        <f>IF(A34=0,0,IF(db!$D$9="بله",(db!$B$9)*F34,0))</f>
        <v>0</v>
      </c>
      <c r="L34" s="194">
        <f>IF(B34&gt;69,0,IF(B34=0,0,IF(K34&lt;=db!$L$4,K34,db!$L$4)))</f>
        <v>0</v>
      </c>
      <c r="M34" s="197">
        <f>IF(AND(db!$D$8="بله",B34&lt;69,B34&gt;0),1,0)</f>
        <v>0</v>
      </c>
      <c r="N34" s="195">
        <f>(N35+C35)*M34*((1)/(1+db!AA36))*(LOOKUP(B34,'جدول مرگ و میر'!$A$2:$A$108,'جدول مرگ و میر'!$E$2:$E$108))</f>
        <v>0</v>
      </c>
      <c r="O34" s="194">
        <f>C34*db!B$10*IF('محاسبات سالانه'!B34&gt;69,0,(LOOKUP('محاسبات سالانه'!B34+1,'جدول مرگ و میر'!$A$2:$A$108,'جدول مرگ و میر'!$O$2:$O$108)-LOOKUP('محاسبات سالانه'!B34+11,'جدول مرگ و میر'!$A$2:$A$108,'جدول مرگ و میر'!$O$2:$O$108))/LOOKUP('محاسبات سالانه'!B34,'جدول مرگ و میر'!$A$2:$A$108,'جدول مرگ و میر'!$M$2:$M$108))*IF(db!$D$10="بله",1,0)</f>
        <v>0</v>
      </c>
      <c r="P34" s="195">
        <f>IF(A34=0,0,IF(db!$D$11="بله",(db!$B$11)*F34,0))</f>
        <v>0</v>
      </c>
      <c r="Q34" s="196">
        <f>IF(B34&gt;59,0,IF(B34=0,0,IF(P34&lt;=db!$L$5,P34,db!$L$5)))</f>
        <v>0</v>
      </c>
      <c r="R34" s="194">
        <f>IF(A34=0,0,IF(db!$D$12="بله",(db!$B$12)*F34,0))</f>
        <v>0</v>
      </c>
      <c r="S34" s="194">
        <f>IF(B34&gt;59,0,IF(B34=0,0,IF(R34&lt;=db!$L$6,R34,db!$L$6)))</f>
        <v>0</v>
      </c>
      <c r="T34" s="213"/>
      <c r="U34" s="199">
        <f>IF(A34=0,0,IF(B34&lt;(db!$E$2+2),LOOKUP(B34,'جدول مرگ و میر'!$A$2:$A$108,'جدول مرگ و میر'!$P$2:$P$108),IF((B34&gt;=db!$E$2+4),LOOKUP(B34,'جدول مرگ و میر'!$A$2:$A$108,'جدول مرگ و میر'!$R$2:$R$108),LOOKUP(B34,'جدول مرگ و میر'!$A$2:$A$108,'جدول مرگ و میر'!$Q$2:$Q$108))))</f>
        <v>0</v>
      </c>
      <c r="V34" s="200">
        <f t="shared" ref="V34:V65" si="18">U34*F34</f>
        <v>0</v>
      </c>
      <c r="W34" s="201">
        <f>IF(A34=0,0,LOOKUP(db!$A$8,db!$AK$4:$AK$8,db!$AL$4:$AL$8))</f>
        <v>0</v>
      </c>
      <c r="X34" s="202">
        <f t="shared" ref="X34:X65" si="19">(W34/1000)*H34</f>
        <v>0</v>
      </c>
      <c r="Y34" s="200">
        <f>IF(A34=0,0,LOOKUP(db!$A$8,db!$AK$4:$AK$8,db!$AM$4:$AM$8))</f>
        <v>0</v>
      </c>
      <c r="Z34" s="203">
        <f t="shared" ref="Z34:Z65" si="20">(Y34/1000)*J34</f>
        <v>0</v>
      </c>
      <c r="AA34" s="204">
        <f>IF(A34=0,0,LOOKUP(db!$A$8,db!$AK$4:$AK$8,db!$AN$4:$AN$8))</f>
        <v>0</v>
      </c>
      <c r="AB34" s="202">
        <f t="shared" ref="AB34:AB65" si="21">(AA34/(100))*L34</f>
        <v>0</v>
      </c>
      <c r="AC34" s="200">
        <f>IF(db!$D$8="بله",Y34,0)</f>
        <v>0</v>
      </c>
      <c r="AD34" s="203">
        <f t="shared" ref="AD34:AD65" si="22">(AC34*N34)/1000</f>
        <v>0</v>
      </c>
      <c r="AE34" s="204">
        <f>IF(db!$D$10="بله",Y34,0)</f>
        <v>0</v>
      </c>
      <c r="AF34" s="202">
        <f t="shared" ref="AF34:AF65" si="23">AE34*O34/1000</f>
        <v>0</v>
      </c>
      <c r="AG34" s="203">
        <f>IF(A34=0,0,IF(B34&gt;60,0,LOOKUP(B34,db!$AP$3:$AP$63,db!$AQ$3:$AQ$63)))</f>
        <v>0</v>
      </c>
      <c r="AH34" s="203">
        <f t="shared" ref="AH34:AH65" si="24">(AG34/1000000)*Q34</f>
        <v>0</v>
      </c>
      <c r="AI34" s="202">
        <f>IF(A34=0,0,IF(B34&gt;60,0,LOOKUP(B34,db!$AP$3:$AP$63,db!$AR$3:$AR$63)))</f>
        <v>0</v>
      </c>
      <c r="AJ34" s="202">
        <f t="shared" ref="AJ34:AJ65" si="25">(AI34/1000000)*S34</f>
        <v>0</v>
      </c>
      <c r="AK34" s="205"/>
      <c r="AL34" s="206">
        <f t="shared" ref="AL34:AL65" si="26">V34</f>
        <v>0</v>
      </c>
      <c r="AM34" s="207">
        <f t="shared" si="10"/>
        <v>0</v>
      </c>
      <c r="AN34" s="206">
        <f t="shared" si="11"/>
        <v>0</v>
      </c>
      <c r="AO34" s="207">
        <f t="shared" si="12"/>
        <v>0</v>
      </c>
      <c r="AP34" s="206">
        <f>(db!$AF$4/100)*(C34-AO34)</f>
        <v>0</v>
      </c>
      <c r="AQ34" s="206">
        <f>(db!$AF$8/100)*(C34-AO34)</f>
        <v>0</v>
      </c>
      <c r="AR34" s="207"/>
      <c r="AS34" s="206"/>
      <c r="AT34" s="206"/>
      <c r="AU34" s="207">
        <f t="shared" ref="AU34:AU65" si="27">(AT34+AR34+AQ34+AO34+AL34+AP34)</f>
        <v>0</v>
      </c>
      <c r="AV34" s="214"/>
      <c r="AW34" s="209">
        <f t="shared" si="13"/>
        <v>0</v>
      </c>
      <c r="AX34" s="210">
        <f>IF(A34=0,0,((AW34)*(1+db!Y36))+((AX33)*(1+db!U36)))</f>
        <v>0</v>
      </c>
      <c r="AY34" s="210">
        <f t="shared" si="17"/>
        <v>0</v>
      </c>
      <c r="AZ34" s="193">
        <f t="shared" si="14"/>
        <v>33</v>
      </c>
      <c r="BA34" s="211"/>
      <c r="BB34" s="211"/>
      <c r="BC34" s="211"/>
    </row>
    <row r="35" spans="1:55" x14ac:dyDescent="0.2">
      <c r="A35" s="192">
        <f>IF(A34=0,0,IF(db!$E$5&lt;A34+1,0,A34+1))</f>
        <v>0</v>
      </c>
      <c r="B35" s="193">
        <f t="shared" si="15"/>
        <v>0</v>
      </c>
      <c r="C35" s="194">
        <f>IF(A35=0,0,(C34*(1+db!$B$3)))</f>
        <v>0</v>
      </c>
      <c r="D35" s="194">
        <f>IF(A35=0,0,SUM($C$2:C35))</f>
        <v>0</v>
      </c>
      <c r="E35" s="195">
        <f>IF(A35=0,0,db!$E$4*((1+db!$B$4)^(A35-1)))</f>
        <v>0</v>
      </c>
      <c r="F35" s="195">
        <f>IF(E35&lt;=db!$L$7,E35,db!$L$7)</f>
        <v>0</v>
      </c>
      <c r="G35" s="194">
        <f>IF(A35=0,0,IF(db!$D$6="بله",(db!$B$6)*F35,0))</f>
        <v>0</v>
      </c>
      <c r="H35" s="194">
        <f>IF(G35&lt;=db!$L$2,G35,db!$L$2)</f>
        <v>0</v>
      </c>
      <c r="I35" s="195">
        <f>IF(A35=0,0,IF(db!$D$7="بله",(db!$B$7)*F35,0))</f>
        <v>0</v>
      </c>
      <c r="J35" s="196">
        <f>IF(B35&gt;69,0,IF(B35=0,0,IF(I35&lt;=db!$L$3,I35,db!$L$3)))</f>
        <v>0</v>
      </c>
      <c r="K35" s="194">
        <f>IF(A35=0,0,IF(db!$D$9="بله",(db!$B$9)*F35,0))</f>
        <v>0</v>
      </c>
      <c r="L35" s="194">
        <f>IF(B35&gt;69,0,IF(B35=0,0,IF(K35&lt;=db!$L$4,K35,db!$L$4)))</f>
        <v>0</v>
      </c>
      <c r="M35" s="197">
        <f>IF(AND(db!$D$8="بله",B35&lt;69,B35&gt;0),1,0)</f>
        <v>0</v>
      </c>
      <c r="N35" s="195">
        <f>(N36+C36)*M35*((1)/(1+db!AA37))*(LOOKUP(B35,'جدول مرگ و میر'!$A$2:$A$108,'جدول مرگ و میر'!$E$2:$E$108))</f>
        <v>0</v>
      </c>
      <c r="O35" s="194">
        <f>C35*db!B$10*IF('محاسبات سالانه'!B35&gt;69,0,(LOOKUP('محاسبات سالانه'!B35+1,'جدول مرگ و میر'!$A$2:$A$108,'جدول مرگ و میر'!$O$2:$O$108)-LOOKUP('محاسبات سالانه'!B35+11,'جدول مرگ و میر'!$A$2:$A$108,'جدول مرگ و میر'!$O$2:$O$108))/LOOKUP('محاسبات سالانه'!B35,'جدول مرگ و میر'!$A$2:$A$108,'جدول مرگ و میر'!$M$2:$M$108))*IF(db!$D$10="بله",1,0)</f>
        <v>0</v>
      </c>
      <c r="P35" s="195">
        <f>IF(A35=0,0,IF(db!$D$11="بله",(db!$B$11)*F35,0))</f>
        <v>0</v>
      </c>
      <c r="Q35" s="196">
        <f>IF(B35&gt;59,0,IF(B35=0,0,IF(P35&lt;=db!$L$5,P35,db!$L$5)))</f>
        <v>0</v>
      </c>
      <c r="R35" s="194">
        <f>IF(A35=0,0,IF(db!$D$12="بله",(db!$B$12)*F35,0))</f>
        <v>0</v>
      </c>
      <c r="S35" s="194">
        <f>IF(B35&gt;59,0,IF(B35=0,0,IF(R35&lt;=db!$L$6,R35,db!$L$6)))</f>
        <v>0</v>
      </c>
      <c r="T35" s="213"/>
      <c r="U35" s="199">
        <f>IF(A35=0,0,IF(B35&lt;(db!$E$2+2),LOOKUP(B35,'جدول مرگ و میر'!$A$2:$A$108,'جدول مرگ و میر'!$P$2:$P$108),IF((B35&gt;=db!$E$2+4),LOOKUP(B35,'جدول مرگ و میر'!$A$2:$A$108,'جدول مرگ و میر'!$R$2:$R$108),LOOKUP(B35,'جدول مرگ و میر'!$A$2:$A$108,'جدول مرگ و میر'!$Q$2:$Q$108))))</f>
        <v>0</v>
      </c>
      <c r="V35" s="200">
        <f t="shared" si="18"/>
        <v>0</v>
      </c>
      <c r="W35" s="201">
        <f>IF(A35=0,0,LOOKUP(db!$A$8,db!$AK$4:$AK$8,db!$AL$4:$AL$8))</f>
        <v>0</v>
      </c>
      <c r="X35" s="202">
        <f t="shared" si="19"/>
        <v>0</v>
      </c>
      <c r="Y35" s="200">
        <f>IF(A35=0,0,LOOKUP(db!$A$8,db!$AK$4:$AK$8,db!$AM$4:$AM$8))</f>
        <v>0</v>
      </c>
      <c r="Z35" s="203">
        <f t="shared" si="20"/>
        <v>0</v>
      </c>
      <c r="AA35" s="204">
        <f>IF(A35=0,0,LOOKUP(db!$A$8,db!$AK$4:$AK$8,db!$AN$4:$AN$8))</f>
        <v>0</v>
      </c>
      <c r="AB35" s="202">
        <f t="shared" si="21"/>
        <v>0</v>
      </c>
      <c r="AC35" s="200">
        <f>IF(db!$D$8="بله",Y35,0)</f>
        <v>0</v>
      </c>
      <c r="AD35" s="203">
        <f t="shared" si="22"/>
        <v>0</v>
      </c>
      <c r="AE35" s="204">
        <f>IF(db!$D$10="بله",Y35,0)</f>
        <v>0</v>
      </c>
      <c r="AF35" s="202">
        <f t="shared" si="23"/>
        <v>0</v>
      </c>
      <c r="AG35" s="203">
        <f>IF(A35=0,0,IF(B35&gt;60,0,LOOKUP(B35,db!$AP$3:$AP$63,db!$AQ$3:$AQ$63)))</f>
        <v>0</v>
      </c>
      <c r="AH35" s="203">
        <f t="shared" si="24"/>
        <v>0</v>
      </c>
      <c r="AI35" s="202">
        <f>IF(A35=0,0,IF(B35&gt;60,0,LOOKUP(B35,db!$AP$3:$AP$63,db!$AR$3:$AR$63)))</f>
        <v>0</v>
      </c>
      <c r="AJ35" s="202">
        <f t="shared" si="25"/>
        <v>0</v>
      </c>
      <c r="AK35" s="205"/>
      <c r="AL35" s="206">
        <f t="shared" si="26"/>
        <v>0</v>
      </c>
      <c r="AM35" s="207">
        <f t="shared" si="10"/>
        <v>0</v>
      </c>
      <c r="AN35" s="206">
        <f t="shared" si="11"/>
        <v>0</v>
      </c>
      <c r="AO35" s="207">
        <f t="shared" si="12"/>
        <v>0</v>
      </c>
      <c r="AP35" s="206">
        <f>(db!$AF$4/100)*(C35-AO35)</f>
        <v>0</v>
      </c>
      <c r="AQ35" s="206">
        <f>(db!$AF$8/100)*(C35-AO35)</f>
        <v>0</v>
      </c>
      <c r="AR35" s="207"/>
      <c r="AS35" s="206"/>
      <c r="AT35" s="206"/>
      <c r="AU35" s="207">
        <f t="shared" si="27"/>
        <v>0</v>
      </c>
      <c r="AV35" s="214"/>
      <c r="AW35" s="209">
        <f t="shared" ref="AW35:AW66" si="28">(C35-AU35)</f>
        <v>0</v>
      </c>
      <c r="AX35" s="210">
        <f>IF(A35=0,0,((AW35)*(1+db!Y37))+((AX34)*(1+db!U37)))</f>
        <v>0</v>
      </c>
      <c r="AY35" s="210">
        <f t="shared" si="17"/>
        <v>0</v>
      </c>
      <c r="AZ35" s="193">
        <f t="shared" si="14"/>
        <v>34</v>
      </c>
      <c r="BA35" s="211"/>
      <c r="BB35" s="211"/>
      <c r="BC35" s="211"/>
    </row>
    <row r="36" spans="1:55" x14ac:dyDescent="0.2">
      <c r="A36" s="192">
        <f>IF(A35=0,0,IF(db!$E$5&lt;A35+1,0,A35+1))</f>
        <v>0</v>
      </c>
      <c r="B36" s="193">
        <f t="shared" si="15"/>
        <v>0</v>
      </c>
      <c r="C36" s="194">
        <f>IF(A36=0,0,(C35*(1+db!$B$3)))</f>
        <v>0</v>
      </c>
      <c r="D36" s="194">
        <f>IF(A36=0,0,SUM($C$2:C36))</f>
        <v>0</v>
      </c>
      <c r="E36" s="195">
        <f>IF(A36=0,0,db!$E$4*((1+db!$B$4)^(A36-1)))</f>
        <v>0</v>
      </c>
      <c r="F36" s="195">
        <f>IF(E36&lt;=db!$L$7,E36,db!$L$7)</f>
        <v>0</v>
      </c>
      <c r="G36" s="194">
        <f>IF(A36=0,0,IF(db!$D$6="بله",(db!$B$6)*F36,0))</f>
        <v>0</v>
      </c>
      <c r="H36" s="194">
        <f>IF(G36&lt;=db!$L$2,G36,db!$L$2)</f>
        <v>0</v>
      </c>
      <c r="I36" s="195">
        <f>IF(A36=0,0,IF(db!$D$7="بله",(db!$B$7)*F36,0))</f>
        <v>0</v>
      </c>
      <c r="J36" s="196">
        <f>IF(B36&gt;69,0,IF(B36=0,0,IF(I36&lt;=db!$L$3,I36,db!$L$3)))</f>
        <v>0</v>
      </c>
      <c r="K36" s="194">
        <f>IF(A36=0,0,IF(db!$D$9="بله",(db!$B$9)*F36,0))</f>
        <v>0</v>
      </c>
      <c r="L36" s="194">
        <f>IF(B36&gt;69,0,IF(B36=0,0,IF(K36&lt;=db!$L$4,K36,db!$L$4)))</f>
        <v>0</v>
      </c>
      <c r="M36" s="197">
        <f>IF(AND(db!$D$8="بله",B36&lt;69,B36&gt;0),1,0)</f>
        <v>0</v>
      </c>
      <c r="N36" s="195">
        <f>(N37+C37)*M36*((1)/(1+db!AA38))*(LOOKUP(B36,'جدول مرگ و میر'!$A$2:$A$108,'جدول مرگ و میر'!$E$2:$E$108))</f>
        <v>0</v>
      </c>
      <c r="O36" s="194">
        <f>C36*db!B$10*IF('محاسبات سالانه'!B36&gt;69,0,(LOOKUP('محاسبات سالانه'!B36+1,'جدول مرگ و میر'!$A$2:$A$108,'جدول مرگ و میر'!$O$2:$O$108)-LOOKUP('محاسبات سالانه'!B36+11,'جدول مرگ و میر'!$A$2:$A$108,'جدول مرگ و میر'!$O$2:$O$108))/LOOKUP('محاسبات سالانه'!B36,'جدول مرگ و میر'!$A$2:$A$108,'جدول مرگ و میر'!$M$2:$M$108))*IF(db!$D$10="بله",1,0)</f>
        <v>0</v>
      </c>
      <c r="P36" s="195">
        <f>IF(A36=0,0,IF(db!$D$11="بله",(db!$B$11)*F36,0))</f>
        <v>0</v>
      </c>
      <c r="Q36" s="196">
        <f>IF(B36&gt;59,0,IF(B36=0,0,IF(P36&lt;=db!$L$5,P36,db!$L$5)))</f>
        <v>0</v>
      </c>
      <c r="R36" s="194">
        <f>IF(A36=0,0,IF(db!$D$12="بله",(db!$B$12)*F36,0))</f>
        <v>0</v>
      </c>
      <c r="S36" s="194">
        <f>IF(B36&gt;59,0,IF(B36=0,0,IF(R36&lt;=db!$L$6,R36,db!$L$6)))</f>
        <v>0</v>
      </c>
      <c r="T36" s="213"/>
      <c r="U36" s="199">
        <f>IF(A36=0,0,IF(B36&lt;(db!$E$2+2),LOOKUP(B36,'جدول مرگ و میر'!$A$2:$A$108,'جدول مرگ و میر'!$P$2:$P$108),IF((B36&gt;=db!$E$2+4),LOOKUP(B36,'جدول مرگ و میر'!$A$2:$A$108,'جدول مرگ و میر'!$R$2:$R$108),LOOKUP(B36,'جدول مرگ و میر'!$A$2:$A$108,'جدول مرگ و میر'!$Q$2:$Q$108))))</f>
        <v>0</v>
      </c>
      <c r="V36" s="200">
        <f t="shared" si="18"/>
        <v>0</v>
      </c>
      <c r="W36" s="201">
        <f>IF(A36=0,0,LOOKUP(db!$A$8,db!$AK$4:$AK$8,db!$AL$4:$AL$8))</f>
        <v>0</v>
      </c>
      <c r="X36" s="202">
        <f t="shared" si="19"/>
        <v>0</v>
      </c>
      <c r="Y36" s="200">
        <f>IF(A36=0,0,LOOKUP(db!$A$8,db!$AK$4:$AK$8,db!$AM$4:$AM$8))</f>
        <v>0</v>
      </c>
      <c r="Z36" s="203">
        <f t="shared" si="20"/>
        <v>0</v>
      </c>
      <c r="AA36" s="204">
        <f>IF(A36=0,0,LOOKUP(db!$A$8,db!$AK$4:$AK$8,db!$AN$4:$AN$8))</f>
        <v>0</v>
      </c>
      <c r="AB36" s="202">
        <f t="shared" si="21"/>
        <v>0</v>
      </c>
      <c r="AC36" s="200">
        <f>IF(db!$D$8="بله",Y36,0)</f>
        <v>0</v>
      </c>
      <c r="AD36" s="203">
        <f t="shared" si="22"/>
        <v>0</v>
      </c>
      <c r="AE36" s="204">
        <f>IF(db!$D$10="بله",Y36,0)</f>
        <v>0</v>
      </c>
      <c r="AF36" s="202">
        <f t="shared" si="23"/>
        <v>0</v>
      </c>
      <c r="AG36" s="203">
        <f>IF(A36=0,0,IF(B36&gt;60,0,LOOKUP(B36,db!$AP$3:$AP$63,db!$AQ$3:$AQ$63)))</f>
        <v>0</v>
      </c>
      <c r="AH36" s="203">
        <f t="shared" si="24"/>
        <v>0</v>
      </c>
      <c r="AI36" s="202">
        <f>IF(A36=0,0,IF(B36&gt;60,0,LOOKUP(B36,db!$AP$3:$AP$63,db!$AR$3:$AR$63)))</f>
        <v>0</v>
      </c>
      <c r="AJ36" s="202">
        <f t="shared" si="25"/>
        <v>0</v>
      </c>
      <c r="AK36" s="205"/>
      <c r="AL36" s="206">
        <f t="shared" si="26"/>
        <v>0</v>
      </c>
      <c r="AM36" s="207">
        <f t="shared" si="10"/>
        <v>0</v>
      </c>
      <c r="AN36" s="206">
        <f t="shared" si="11"/>
        <v>0</v>
      </c>
      <c r="AO36" s="207">
        <f t="shared" si="12"/>
        <v>0</v>
      </c>
      <c r="AP36" s="206">
        <f>(db!$AF$4/100)*(C36-AO36)</f>
        <v>0</v>
      </c>
      <c r="AQ36" s="206">
        <f>(db!$AF$8/100)*(C36-AO36)</f>
        <v>0</v>
      </c>
      <c r="AR36" s="207"/>
      <c r="AS36" s="206"/>
      <c r="AT36" s="206"/>
      <c r="AU36" s="207">
        <f t="shared" si="27"/>
        <v>0</v>
      </c>
      <c r="AV36" s="214"/>
      <c r="AW36" s="209">
        <f t="shared" si="28"/>
        <v>0</v>
      </c>
      <c r="AX36" s="210">
        <f>IF(A36=0,0,((AW36)*(1+db!Y38))+((AX35)*(1+db!U38)))</f>
        <v>0</v>
      </c>
      <c r="AY36" s="210">
        <f t="shared" si="17"/>
        <v>0</v>
      </c>
      <c r="AZ36" s="193">
        <f t="shared" si="14"/>
        <v>35</v>
      </c>
      <c r="BA36" s="211"/>
      <c r="BB36" s="211"/>
      <c r="BC36" s="211"/>
    </row>
    <row r="37" spans="1:55" x14ac:dyDescent="0.2">
      <c r="A37" s="192">
        <f>IF(A36=0,0,IF(db!$E$5&lt;A36+1,0,A36+1))</f>
        <v>0</v>
      </c>
      <c r="B37" s="193">
        <f t="shared" si="15"/>
        <v>0</v>
      </c>
      <c r="C37" s="194">
        <f>IF(A37=0,0,(C36*(1+db!$B$3)))</f>
        <v>0</v>
      </c>
      <c r="D37" s="194">
        <f>IF(A37=0,0,SUM($C$2:C37))</f>
        <v>0</v>
      </c>
      <c r="E37" s="195">
        <f>IF(A37=0,0,db!$E$4*((1+db!$B$4)^(A37-1)))</f>
        <v>0</v>
      </c>
      <c r="F37" s="195">
        <f>IF(E37&lt;=db!$L$7,E37,db!$L$7)</f>
        <v>0</v>
      </c>
      <c r="G37" s="194">
        <f>IF(A37=0,0,IF(db!$D$6="بله",(db!$B$6)*F37,0))</f>
        <v>0</v>
      </c>
      <c r="H37" s="194">
        <f>IF(G37&lt;=db!$L$2,G37,db!$L$2)</f>
        <v>0</v>
      </c>
      <c r="I37" s="195">
        <f>IF(A37=0,0,IF(db!$D$7="بله",(db!$B$7)*F37,0))</f>
        <v>0</v>
      </c>
      <c r="J37" s="196">
        <f>IF(B37&gt;69,0,IF(B37=0,0,IF(I37&lt;=db!$L$3,I37,db!$L$3)))</f>
        <v>0</v>
      </c>
      <c r="K37" s="194">
        <f>IF(A37=0,0,IF(db!$D$9="بله",(db!$B$9)*F37,0))</f>
        <v>0</v>
      </c>
      <c r="L37" s="194">
        <f>IF(B37&gt;69,0,IF(B37=0,0,IF(K37&lt;=db!$L$4,K37,db!$L$4)))</f>
        <v>0</v>
      </c>
      <c r="M37" s="197">
        <f>IF(AND(db!$D$8="بله",B37&lt;69,B37&gt;0),1,0)</f>
        <v>0</v>
      </c>
      <c r="N37" s="195">
        <f>(N38+C38)*M37*((1)/(1+db!AA39))*(LOOKUP(B37,'جدول مرگ و میر'!$A$2:$A$108,'جدول مرگ و میر'!$E$2:$E$108))</f>
        <v>0</v>
      </c>
      <c r="O37" s="194">
        <f>C37*db!B$10*IF('محاسبات سالانه'!B37&gt;69,0,(LOOKUP('محاسبات سالانه'!B37+1,'جدول مرگ و میر'!$A$2:$A$108,'جدول مرگ و میر'!$O$2:$O$108)-LOOKUP('محاسبات سالانه'!B37+11,'جدول مرگ و میر'!$A$2:$A$108,'جدول مرگ و میر'!$O$2:$O$108))/LOOKUP('محاسبات سالانه'!B37,'جدول مرگ و میر'!$A$2:$A$108,'جدول مرگ و میر'!$M$2:$M$108))*IF(db!$D$10="بله",1,0)</f>
        <v>0</v>
      </c>
      <c r="P37" s="195">
        <f>IF(A37=0,0,IF(db!$D$11="بله",(db!$B$11)*F37,0))</f>
        <v>0</v>
      </c>
      <c r="Q37" s="196">
        <f>IF(B37&gt;59,0,IF(B37=0,0,IF(P37&lt;=db!$L$5,P37,db!$L$5)))</f>
        <v>0</v>
      </c>
      <c r="R37" s="194">
        <f>IF(A37=0,0,IF(db!$D$12="بله",(db!$B$12)*F37,0))</f>
        <v>0</v>
      </c>
      <c r="S37" s="194">
        <f>IF(B37&gt;59,0,IF(B37=0,0,IF(R37&lt;=db!$L$6,R37,db!$L$6)))</f>
        <v>0</v>
      </c>
      <c r="T37" s="213"/>
      <c r="U37" s="199">
        <f>IF(A37=0,0,IF(B37&lt;(db!$E$2+2),LOOKUP(B37,'جدول مرگ و میر'!$A$2:$A$108,'جدول مرگ و میر'!$P$2:$P$108),IF((B37&gt;=db!$E$2+4),LOOKUP(B37,'جدول مرگ و میر'!$A$2:$A$108,'جدول مرگ و میر'!$R$2:$R$108),LOOKUP(B37,'جدول مرگ و میر'!$A$2:$A$108,'جدول مرگ و میر'!$Q$2:$Q$108))))</f>
        <v>0</v>
      </c>
      <c r="V37" s="200">
        <f t="shared" si="18"/>
        <v>0</v>
      </c>
      <c r="W37" s="201">
        <f>IF(A37=0,0,LOOKUP(db!$A$8,db!$AK$4:$AK$8,db!$AL$4:$AL$8))</f>
        <v>0</v>
      </c>
      <c r="X37" s="202">
        <f t="shared" si="19"/>
        <v>0</v>
      </c>
      <c r="Y37" s="200">
        <f>IF(A37=0,0,LOOKUP(db!$A$8,db!$AK$4:$AK$8,db!$AM$4:$AM$8))</f>
        <v>0</v>
      </c>
      <c r="Z37" s="203">
        <f t="shared" si="20"/>
        <v>0</v>
      </c>
      <c r="AA37" s="204">
        <f>IF(A37=0,0,LOOKUP(db!$A$8,db!$AK$4:$AK$8,db!$AN$4:$AN$8))</f>
        <v>0</v>
      </c>
      <c r="AB37" s="202">
        <f t="shared" si="21"/>
        <v>0</v>
      </c>
      <c r="AC37" s="200">
        <f>IF(db!$D$8="بله",Y37,0)</f>
        <v>0</v>
      </c>
      <c r="AD37" s="203">
        <f t="shared" si="22"/>
        <v>0</v>
      </c>
      <c r="AE37" s="204">
        <f>IF(db!$D$10="بله",Y37,0)</f>
        <v>0</v>
      </c>
      <c r="AF37" s="202">
        <f t="shared" si="23"/>
        <v>0</v>
      </c>
      <c r="AG37" s="203">
        <f>IF(A37=0,0,IF(B37&gt;60,0,LOOKUP(B37,db!$AP$3:$AP$63,db!$AQ$3:$AQ$63)))</f>
        <v>0</v>
      </c>
      <c r="AH37" s="203">
        <f t="shared" si="24"/>
        <v>0</v>
      </c>
      <c r="AI37" s="202">
        <f>IF(A37=0,0,IF(B37&gt;60,0,LOOKUP(B37,db!$AP$3:$AP$63,db!$AR$3:$AR$63)))</f>
        <v>0</v>
      </c>
      <c r="AJ37" s="202">
        <f t="shared" si="25"/>
        <v>0</v>
      </c>
      <c r="AK37" s="205"/>
      <c r="AL37" s="206">
        <f t="shared" si="26"/>
        <v>0</v>
      </c>
      <c r="AM37" s="207">
        <f t="shared" si="10"/>
        <v>0</v>
      </c>
      <c r="AN37" s="206">
        <f t="shared" si="11"/>
        <v>0</v>
      </c>
      <c r="AO37" s="207">
        <f t="shared" si="12"/>
        <v>0</v>
      </c>
      <c r="AP37" s="206">
        <f>(db!$AF$4/100)*(C37-AO37)</f>
        <v>0</v>
      </c>
      <c r="AQ37" s="206">
        <f>(db!$AF$8/100)*(C37-AO37)</f>
        <v>0</v>
      </c>
      <c r="AR37" s="207"/>
      <c r="AS37" s="206"/>
      <c r="AT37" s="206"/>
      <c r="AU37" s="207">
        <f t="shared" si="27"/>
        <v>0</v>
      </c>
      <c r="AV37" s="214"/>
      <c r="AW37" s="209">
        <f t="shared" si="28"/>
        <v>0</v>
      </c>
      <c r="AX37" s="210">
        <f>IF(A37=0,0,((AW37)*(1+db!Y39))+((AX36)*(1+db!U39)))</f>
        <v>0</v>
      </c>
      <c r="AY37" s="210">
        <f t="shared" si="17"/>
        <v>0</v>
      </c>
      <c r="AZ37" s="193">
        <f t="shared" si="14"/>
        <v>36</v>
      </c>
      <c r="BA37" s="211"/>
      <c r="BB37" s="211"/>
      <c r="BC37" s="211"/>
    </row>
    <row r="38" spans="1:55" x14ac:dyDescent="0.2">
      <c r="A38" s="192">
        <f>IF(A37=0,0,IF(db!$E$5&lt;A37+1,0,A37+1))</f>
        <v>0</v>
      </c>
      <c r="B38" s="193">
        <f t="shared" si="15"/>
        <v>0</v>
      </c>
      <c r="C38" s="194">
        <f>IF(A38=0,0,(C37*(1+db!$B$3)))</f>
        <v>0</v>
      </c>
      <c r="D38" s="194">
        <f>IF(A38=0,0,SUM($C$2:C38))</f>
        <v>0</v>
      </c>
      <c r="E38" s="195">
        <f>IF(A38=0,0,db!$E$4*((1+db!$B$4)^(A38-1)))</f>
        <v>0</v>
      </c>
      <c r="F38" s="195">
        <f>IF(E38&lt;=db!$L$7,E38,db!$L$7)</f>
        <v>0</v>
      </c>
      <c r="G38" s="194">
        <f>IF(A38=0,0,IF(db!$D$6="بله",(db!$B$6)*F38,0))</f>
        <v>0</v>
      </c>
      <c r="H38" s="194">
        <f>IF(G38&lt;=db!$L$2,G38,db!$L$2)</f>
        <v>0</v>
      </c>
      <c r="I38" s="195">
        <f>IF(A38=0,0,IF(db!$D$7="بله",(db!$B$7)*F38,0))</f>
        <v>0</v>
      </c>
      <c r="J38" s="196">
        <f>IF(B38&gt;69,0,IF(B38=0,0,IF(I38&lt;=db!$L$3,I38,db!$L$3)))</f>
        <v>0</v>
      </c>
      <c r="K38" s="194">
        <f>IF(A38=0,0,IF(db!$D$9="بله",(db!$B$9)*F38,0))</f>
        <v>0</v>
      </c>
      <c r="L38" s="194">
        <f>IF(B38&gt;69,0,IF(B38=0,0,IF(K38&lt;=db!$L$4,K38,db!$L$4)))</f>
        <v>0</v>
      </c>
      <c r="M38" s="197">
        <f>IF(AND(db!$D$8="بله",B38&lt;69,B38&gt;0),1,0)</f>
        <v>0</v>
      </c>
      <c r="N38" s="195">
        <f>(N39+C39)*M38*((1)/(1+db!AA40))*(LOOKUP(B38,'جدول مرگ و میر'!$A$2:$A$108,'جدول مرگ و میر'!$E$2:$E$108))</f>
        <v>0</v>
      </c>
      <c r="O38" s="194">
        <f>C38*db!B$10*IF('محاسبات سالانه'!B38&gt;69,0,(LOOKUP('محاسبات سالانه'!B38+1,'جدول مرگ و میر'!$A$2:$A$108,'جدول مرگ و میر'!$O$2:$O$108)-LOOKUP('محاسبات سالانه'!B38+11,'جدول مرگ و میر'!$A$2:$A$108,'جدول مرگ و میر'!$O$2:$O$108))/LOOKUP('محاسبات سالانه'!B38,'جدول مرگ و میر'!$A$2:$A$108,'جدول مرگ و میر'!$M$2:$M$108))*IF(db!$D$10="بله",1,0)</f>
        <v>0</v>
      </c>
      <c r="P38" s="195">
        <f>IF(A38=0,0,IF(db!$D$11="بله",(db!$B$11)*F38,0))</f>
        <v>0</v>
      </c>
      <c r="Q38" s="196">
        <f>IF(B38&gt;59,0,IF(B38=0,0,IF(P38&lt;=db!$L$5,P38,db!$L$5)))</f>
        <v>0</v>
      </c>
      <c r="R38" s="194">
        <f>IF(A38=0,0,IF(db!$D$12="بله",(db!$B$12)*F38,0))</f>
        <v>0</v>
      </c>
      <c r="S38" s="194">
        <f>IF(B38&gt;59,0,IF(B38=0,0,IF(R38&lt;=db!$L$6,R38,db!$L$6)))</f>
        <v>0</v>
      </c>
      <c r="T38" s="213"/>
      <c r="U38" s="199">
        <f>IF(A38=0,0,IF(B38&lt;(db!$E$2+2),LOOKUP(B38,'جدول مرگ و میر'!$A$2:$A$108,'جدول مرگ و میر'!$P$2:$P$108),IF((B38&gt;=db!$E$2+4),LOOKUP(B38,'جدول مرگ و میر'!$A$2:$A$108,'جدول مرگ و میر'!$R$2:$R$108),LOOKUP(B38,'جدول مرگ و میر'!$A$2:$A$108,'جدول مرگ و میر'!$Q$2:$Q$108))))</f>
        <v>0</v>
      </c>
      <c r="V38" s="200">
        <f t="shared" si="18"/>
        <v>0</v>
      </c>
      <c r="W38" s="201">
        <f>IF(A38=0,0,LOOKUP(db!$A$8,db!$AK$4:$AK$8,db!$AL$4:$AL$8))</f>
        <v>0</v>
      </c>
      <c r="X38" s="202">
        <f t="shared" si="19"/>
        <v>0</v>
      </c>
      <c r="Y38" s="200">
        <f>IF(A38=0,0,LOOKUP(db!$A$8,db!$AK$4:$AK$8,db!$AM$4:$AM$8))</f>
        <v>0</v>
      </c>
      <c r="Z38" s="203">
        <f t="shared" si="20"/>
        <v>0</v>
      </c>
      <c r="AA38" s="204">
        <f>IF(A38=0,0,LOOKUP(db!$A$8,db!$AK$4:$AK$8,db!$AN$4:$AN$8))</f>
        <v>0</v>
      </c>
      <c r="AB38" s="202">
        <f t="shared" si="21"/>
        <v>0</v>
      </c>
      <c r="AC38" s="200">
        <f>IF(db!$D$8="بله",Y38,0)</f>
        <v>0</v>
      </c>
      <c r="AD38" s="203">
        <f t="shared" si="22"/>
        <v>0</v>
      </c>
      <c r="AE38" s="204">
        <f>IF(db!$D$10="بله",Y38,0)</f>
        <v>0</v>
      </c>
      <c r="AF38" s="202">
        <f t="shared" si="23"/>
        <v>0</v>
      </c>
      <c r="AG38" s="203">
        <f>IF(A38=0,0,IF(B38&gt;60,0,LOOKUP(B38,db!$AP$3:$AP$63,db!$AQ$3:$AQ$63)))</f>
        <v>0</v>
      </c>
      <c r="AH38" s="203">
        <f t="shared" si="24"/>
        <v>0</v>
      </c>
      <c r="AI38" s="202">
        <f>IF(A38=0,0,IF(B38&gt;60,0,LOOKUP(B38,db!$AP$3:$AP$63,db!$AR$3:$AR$63)))</f>
        <v>0</v>
      </c>
      <c r="AJ38" s="202">
        <f t="shared" si="25"/>
        <v>0</v>
      </c>
      <c r="AK38" s="205"/>
      <c r="AL38" s="206">
        <f t="shared" si="26"/>
        <v>0</v>
      </c>
      <c r="AM38" s="207">
        <f t="shared" si="10"/>
        <v>0</v>
      </c>
      <c r="AN38" s="206">
        <f t="shared" si="11"/>
        <v>0</v>
      </c>
      <c r="AO38" s="207">
        <f t="shared" si="12"/>
        <v>0</v>
      </c>
      <c r="AP38" s="206">
        <f>(db!$AF$4/100)*(C38-AO38)</f>
        <v>0</v>
      </c>
      <c r="AQ38" s="206">
        <f>(db!$AF$8/100)*(C38-AO38)</f>
        <v>0</v>
      </c>
      <c r="AR38" s="207"/>
      <c r="AS38" s="206"/>
      <c r="AT38" s="206"/>
      <c r="AU38" s="207">
        <f t="shared" si="27"/>
        <v>0</v>
      </c>
      <c r="AV38" s="214"/>
      <c r="AW38" s="209">
        <f t="shared" si="28"/>
        <v>0</v>
      </c>
      <c r="AX38" s="210">
        <f>IF(A38=0,0,((AW38)*(1+db!Y40))+((AX37)*(1+db!U40)))</f>
        <v>0</v>
      </c>
      <c r="AY38" s="210">
        <f t="shared" si="17"/>
        <v>0</v>
      </c>
      <c r="AZ38" s="193">
        <f t="shared" si="14"/>
        <v>37</v>
      </c>
      <c r="BA38" s="211"/>
      <c r="BB38" s="211"/>
      <c r="BC38" s="211"/>
    </row>
    <row r="39" spans="1:55" x14ac:dyDescent="0.2">
      <c r="A39" s="192">
        <f>IF(A38=0,0,IF(db!$E$5&lt;A38+1,0,A38+1))</f>
        <v>0</v>
      </c>
      <c r="B39" s="193">
        <f t="shared" si="15"/>
        <v>0</v>
      </c>
      <c r="C39" s="194">
        <f>IF(A39=0,0,(C38*(1+db!$B$3)))</f>
        <v>0</v>
      </c>
      <c r="D39" s="194">
        <f>IF(A39=0,0,SUM($C$2:C39))</f>
        <v>0</v>
      </c>
      <c r="E39" s="195">
        <f>IF(A39=0,0,db!$E$4*((1+db!$B$4)^(A39-1)))</f>
        <v>0</v>
      </c>
      <c r="F39" s="195">
        <f>IF(E39&lt;=db!$L$7,E39,db!$L$7)</f>
        <v>0</v>
      </c>
      <c r="G39" s="194">
        <f>IF(A39=0,0,IF(db!$D$6="بله",(db!$B$6)*F39,0))</f>
        <v>0</v>
      </c>
      <c r="H39" s="194">
        <f>IF(G39&lt;=db!$L$2,G39,db!$L$2)</f>
        <v>0</v>
      </c>
      <c r="I39" s="195">
        <f>IF(A39=0,0,IF(db!$D$7="بله",(db!$B$7)*F39,0))</f>
        <v>0</v>
      </c>
      <c r="J39" s="196">
        <f>IF(B39&gt;69,0,IF(B39=0,0,IF(I39&lt;=db!$L$3,I39,db!$L$3)))</f>
        <v>0</v>
      </c>
      <c r="K39" s="194">
        <f>IF(A39=0,0,IF(db!$D$9="بله",(db!$B$9)*F39,0))</f>
        <v>0</v>
      </c>
      <c r="L39" s="194">
        <f>IF(B39&gt;69,0,IF(B39=0,0,IF(K39&lt;=db!$L$4,K39,db!$L$4)))</f>
        <v>0</v>
      </c>
      <c r="M39" s="197">
        <f>IF(AND(db!$D$8="بله",B39&lt;69,B39&gt;0),1,0)</f>
        <v>0</v>
      </c>
      <c r="N39" s="195">
        <f>(N40+C40)*M39*((1)/(1+db!AA41))*(LOOKUP(B39,'جدول مرگ و میر'!$A$2:$A$108,'جدول مرگ و میر'!$E$2:$E$108))</f>
        <v>0</v>
      </c>
      <c r="O39" s="194">
        <f>C39*db!B$10*IF('محاسبات سالانه'!B39&gt;69,0,(LOOKUP('محاسبات سالانه'!B39+1,'جدول مرگ و میر'!$A$2:$A$108,'جدول مرگ و میر'!$O$2:$O$108)-LOOKUP('محاسبات سالانه'!B39+11,'جدول مرگ و میر'!$A$2:$A$108,'جدول مرگ و میر'!$O$2:$O$108))/LOOKUP('محاسبات سالانه'!B39,'جدول مرگ و میر'!$A$2:$A$108,'جدول مرگ و میر'!$M$2:$M$108))*IF(db!$D$10="بله",1,0)</f>
        <v>0</v>
      </c>
      <c r="P39" s="195">
        <f>IF(A39=0,0,IF(db!$D$11="بله",(db!$B$11)*F39,0))</f>
        <v>0</v>
      </c>
      <c r="Q39" s="196">
        <f>IF(B39&gt;59,0,IF(B39=0,0,IF(P39&lt;=db!$L$5,P39,db!$L$5)))</f>
        <v>0</v>
      </c>
      <c r="R39" s="194">
        <f>IF(A39=0,0,IF(db!$D$12="بله",(db!$B$12)*F39,0))</f>
        <v>0</v>
      </c>
      <c r="S39" s="194">
        <f>IF(B39&gt;59,0,IF(B39=0,0,IF(R39&lt;=db!$L$6,R39,db!$L$6)))</f>
        <v>0</v>
      </c>
      <c r="T39" s="213"/>
      <c r="U39" s="199">
        <f>IF(A39=0,0,IF(B39&lt;(db!$E$2+2),LOOKUP(B39,'جدول مرگ و میر'!$A$2:$A$108,'جدول مرگ و میر'!$P$2:$P$108),IF((B39&gt;=db!$E$2+4),LOOKUP(B39,'جدول مرگ و میر'!$A$2:$A$108,'جدول مرگ و میر'!$R$2:$R$108),LOOKUP(B39,'جدول مرگ و میر'!$A$2:$A$108,'جدول مرگ و میر'!$Q$2:$Q$108))))</f>
        <v>0</v>
      </c>
      <c r="V39" s="200">
        <f t="shared" si="18"/>
        <v>0</v>
      </c>
      <c r="W39" s="201">
        <f>IF(A39=0,0,LOOKUP(db!$A$8,db!$AK$4:$AK$8,db!$AL$4:$AL$8))</f>
        <v>0</v>
      </c>
      <c r="X39" s="202">
        <f t="shared" si="19"/>
        <v>0</v>
      </c>
      <c r="Y39" s="200">
        <f>IF(A39=0,0,LOOKUP(db!$A$8,db!$AK$4:$AK$8,db!$AM$4:$AM$8))</f>
        <v>0</v>
      </c>
      <c r="Z39" s="203">
        <f t="shared" si="20"/>
        <v>0</v>
      </c>
      <c r="AA39" s="204">
        <f>IF(A39=0,0,LOOKUP(db!$A$8,db!$AK$4:$AK$8,db!$AN$4:$AN$8))</f>
        <v>0</v>
      </c>
      <c r="AB39" s="202">
        <f t="shared" si="21"/>
        <v>0</v>
      </c>
      <c r="AC39" s="200">
        <f>IF(db!$D$8="بله",Y39,0)</f>
        <v>0</v>
      </c>
      <c r="AD39" s="203">
        <f t="shared" si="22"/>
        <v>0</v>
      </c>
      <c r="AE39" s="204">
        <f>IF(db!$D$10="بله",Y39,0)</f>
        <v>0</v>
      </c>
      <c r="AF39" s="202">
        <f t="shared" si="23"/>
        <v>0</v>
      </c>
      <c r="AG39" s="203">
        <f>IF(A39=0,0,IF(B39&gt;60,0,LOOKUP(B39,db!$AP$3:$AP$63,db!$AQ$3:$AQ$63)))</f>
        <v>0</v>
      </c>
      <c r="AH39" s="203">
        <f t="shared" si="24"/>
        <v>0</v>
      </c>
      <c r="AI39" s="202">
        <f>IF(A39=0,0,IF(B39&gt;60,0,LOOKUP(B39,db!$AP$3:$AP$63,db!$AR$3:$AR$63)))</f>
        <v>0</v>
      </c>
      <c r="AJ39" s="202">
        <f t="shared" si="25"/>
        <v>0</v>
      </c>
      <c r="AK39" s="205"/>
      <c r="AL39" s="206">
        <f t="shared" si="26"/>
        <v>0</v>
      </c>
      <c r="AM39" s="207">
        <f t="shared" si="10"/>
        <v>0</v>
      </c>
      <c r="AN39" s="206">
        <f t="shared" si="11"/>
        <v>0</v>
      </c>
      <c r="AO39" s="207">
        <f t="shared" si="12"/>
        <v>0</v>
      </c>
      <c r="AP39" s="206">
        <f>(db!$AF$4/100)*(C39-AO39)</f>
        <v>0</v>
      </c>
      <c r="AQ39" s="206">
        <f>(db!$AF$8/100)*(C39-AO39)</f>
        <v>0</v>
      </c>
      <c r="AR39" s="207"/>
      <c r="AS39" s="206"/>
      <c r="AT39" s="206"/>
      <c r="AU39" s="207">
        <f t="shared" si="27"/>
        <v>0</v>
      </c>
      <c r="AV39" s="214"/>
      <c r="AW39" s="209">
        <f t="shared" si="28"/>
        <v>0</v>
      </c>
      <c r="AX39" s="210">
        <f>IF(A39=0,0,((AW39)*(1+db!Y41))+((AX38)*(1+db!U41)))</f>
        <v>0</v>
      </c>
      <c r="AY39" s="210">
        <f t="shared" si="17"/>
        <v>0</v>
      </c>
      <c r="AZ39" s="193">
        <f t="shared" si="14"/>
        <v>38</v>
      </c>
      <c r="BA39" s="211"/>
      <c r="BB39" s="211"/>
      <c r="BC39" s="211"/>
    </row>
    <row r="40" spans="1:55" x14ac:dyDescent="0.2">
      <c r="A40" s="192">
        <f>IF(A39=0,0,IF(db!$E$5&lt;A39+1,0,A39+1))</f>
        <v>0</v>
      </c>
      <c r="B40" s="193">
        <f t="shared" si="15"/>
        <v>0</v>
      </c>
      <c r="C40" s="194">
        <f>IF(A40=0,0,(C39*(1+db!$B$3)))</f>
        <v>0</v>
      </c>
      <c r="D40" s="194">
        <f>IF(A40=0,0,SUM($C$2:C40))</f>
        <v>0</v>
      </c>
      <c r="E40" s="195">
        <f>IF(A40=0,0,db!$E$4*((1+db!$B$4)^(A40-1)))</f>
        <v>0</v>
      </c>
      <c r="F40" s="195">
        <f>IF(E40&lt;=db!$L$7,E40,db!$L$7)</f>
        <v>0</v>
      </c>
      <c r="G40" s="194">
        <f>IF(A40=0,0,IF(db!$D$6="بله",(db!$B$6)*F40,0))</f>
        <v>0</v>
      </c>
      <c r="H40" s="194">
        <f>IF(G40&lt;=db!$L$2,G40,db!$L$2)</f>
        <v>0</v>
      </c>
      <c r="I40" s="195">
        <f>IF(A40=0,0,IF(db!$D$7="بله",(db!$B$7)*F40,0))</f>
        <v>0</v>
      </c>
      <c r="J40" s="196">
        <f>IF(B40&gt;69,0,IF(B40=0,0,IF(I40&lt;=db!$L$3,I40,db!$L$3)))</f>
        <v>0</v>
      </c>
      <c r="K40" s="194">
        <f>IF(A40=0,0,IF(db!$D$9="بله",(db!$B$9)*F40,0))</f>
        <v>0</v>
      </c>
      <c r="L40" s="194">
        <f>IF(B40&gt;69,0,IF(B40=0,0,IF(K40&lt;=db!$L$4,K40,db!$L$4)))</f>
        <v>0</v>
      </c>
      <c r="M40" s="197">
        <f>IF(AND(db!$D$8="بله",B40&lt;69,B40&gt;0),1,0)</f>
        <v>0</v>
      </c>
      <c r="N40" s="195">
        <f>(N41+C41)*M40*((1)/(1+db!AA42))*(LOOKUP(B40,'جدول مرگ و میر'!$A$2:$A$108,'جدول مرگ و میر'!$E$2:$E$108))</f>
        <v>0</v>
      </c>
      <c r="O40" s="194">
        <f>C40*db!B$10*IF('محاسبات سالانه'!B40&gt;69,0,(LOOKUP('محاسبات سالانه'!B40+1,'جدول مرگ و میر'!$A$2:$A$108,'جدول مرگ و میر'!$O$2:$O$108)-LOOKUP('محاسبات سالانه'!B40+11,'جدول مرگ و میر'!$A$2:$A$108,'جدول مرگ و میر'!$O$2:$O$108))/LOOKUP('محاسبات سالانه'!B40,'جدول مرگ و میر'!$A$2:$A$108,'جدول مرگ و میر'!$M$2:$M$108))*IF(db!$D$10="بله",1,0)</f>
        <v>0</v>
      </c>
      <c r="P40" s="195">
        <f>IF(A40=0,0,IF(db!$D$11="بله",(db!$B$11)*F40,0))</f>
        <v>0</v>
      </c>
      <c r="Q40" s="196">
        <f>IF(B40&gt;59,0,IF(B40=0,0,IF(P40&lt;=db!$L$5,P40,db!$L$5)))</f>
        <v>0</v>
      </c>
      <c r="R40" s="194">
        <f>IF(A40=0,0,IF(db!$D$12="بله",(db!$B$12)*F40,0))</f>
        <v>0</v>
      </c>
      <c r="S40" s="194">
        <f>IF(B40&gt;59,0,IF(B40=0,0,IF(R40&lt;=db!$L$6,R40,db!$L$6)))</f>
        <v>0</v>
      </c>
      <c r="T40" s="213"/>
      <c r="U40" s="199">
        <f>IF(A40=0,0,IF(B40&lt;(db!$E$2+2),LOOKUP(B40,'جدول مرگ و میر'!$A$2:$A$108,'جدول مرگ و میر'!$P$2:$P$108),IF((B40&gt;=db!$E$2+4),LOOKUP(B40,'جدول مرگ و میر'!$A$2:$A$108,'جدول مرگ و میر'!$R$2:$R$108),LOOKUP(B40,'جدول مرگ و میر'!$A$2:$A$108,'جدول مرگ و میر'!$Q$2:$Q$108))))</f>
        <v>0</v>
      </c>
      <c r="V40" s="200">
        <f t="shared" si="18"/>
        <v>0</v>
      </c>
      <c r="W40" s="201">
        <f>IF(A40=0,0,LOOKUP(db!$A$8,db!$AK$4:$AK$8,db!$AL$4:$AL$8))</f>
        <v>0</v>
      </c>
      <c r="X40" s="202">
        <f t="shared" si="19"/>
        <v>0</v>
      </c>
      <c r="Y40" s="200">
        <f>IF(A40=0,0,LOOKUP(db!$A$8,db!$AK$4:$AK$8,db!$AM$4:$AM$8))</f>
        <v>0</v>
      </c>
      <c r="Z40" s="203">
        <f t="shared" si="20"/>
        <v>0</v>
      </c>
      <c r="AA40" s="204">
        <f>IF(A40=0,0,LOOKUP(db!$A$8,db!$AK$4:$AK$8,db!$AN$4:$AN$8))</f>
        <v>0</v>
      </c>
      <c r="AB40" s="202">
        <f t="shared" si="21"/>
        <v>0</v>
      </c>
      <c r="AC40" s="200">
        <f>IF(db!$D$8="بله",Y40,0)</f>
        <v>0</v>
      </c>
      <c r="AD40" s="203">
        <f t="shared" si="22"/>
        <v>0</v>
      </c>
      <c r="AE40" s="204">
        <f>IF(db!$D$10="بله",Y40,0)</f>
        <v>0</v>
      </c>
      <c r="AF40" s="202">
        <f t="shared" si="23"/>
        <v>0</v>
      </c>
      <c r="AG40" s="203">
        <f>IF(A40=0,0,IF(B40&gt;60,0,LOOKUP(B40,db!$AP$3:$AP$63,db!$AQ$3:$AQ$63)))</f>
        <v>0</v>
      </c>
      <c r="AH40" s="203">
        <f t="shared" si="24"/>
        <v>0</v>
      </c>
      <c r="AI40" s="202">
        <f>IF(A40=0,0,IF(B40&gt;60,0,LOOKUP(B40,db!$AP$3:$AP$63,db!$AR$3:$AR$63)))</f>
        <v>0</v>
      </c>
      <c r="AJ40" s="202">
        <f t="shared" si="25"/>
        <v>0</v>
      </c>
      <c r="AK40" s="205"/>
      <c r="AL40" s="206">
        <f t="shared" si="26"/>
        <v>0</v>
      </c>
      <c r="AM40" s="207">
        <f t="shared" si="10"/>
        <v>0</v>
      </c>
      <c r="AN40" s="206">
        <f t="shared" si="11"/>
        <v>0</v>
      </c>
      <c r="AO40" s="207">
        <f t="shared" si="12"/>
        <v>0</v>
      </c>
      <c r="AP40" s="206">
        <f>(db!$AF$4/100)*(C40-AO40)</f>
        <v>0</v>
      </c>
      <c r="AQ40" s="206">
        <f>(db!$AF$8/100)*(C40-AO40)</f>
        <v>0</v>
      </c>
      <c r="AR40" s="207"/>
      <c r="AS40" s="206"/>
      <c r="AT40" s="206"/>
      <c r="AU40" s="207">
        <f t="shared" si="27"/>
        <v>0</v>
      </c>
      <c r="AV40" s="214"/>
      <c r="AW40" s="209">
        <f t="shared" si="28"/>
        <v>0</v>
      </c>
      <c r="AX40" s="210">
        <f>IF(A40=0,0,((AW40)*(1+db!Y42))+((AX39)*(1+db!U42)))</f>
        <v>0</v>
      </c>
      <c r="AY40" s="210">
        <f t="shared" si="17"/>
        <v>0</v>
      </c>
      <c r="AZ40" s="193">
        <f t="shared" si="14"/>
        <v>39</v>
      </c>
      <c r="BA40" s="211"/>
      <c r="BB40" s="211"/>
      <c r="BC40" s="211"/>
    </row>
    <row r="41" spans="1:55" x14ac:dyDescent="0.2">
      <c r="A41" s="192">
        <f>IF(A40=0,0,IF(db!$E$5&lt;A40+1,0,A40+1))</f>
        <v>0</v>
      </c>
      <c r="B41" s="193">
        <f t="shared" si="15"/>
        <v>0</v>
      </c>
      <c r="C41" s="194">
        <f>IF(A41=0,0,(C40*(1+db!$B$3)))</f>
        <v>0</v>
      </c>
      <c r="D41" s="194">
        <f>IF(A41=0,0,SUM($C$2:C41))</f>
        <v>0</v>
      </c>
      <c r="E41" s="195">
        <f>IF(A41=0,0,db!$E$4*((1+db!$B$4)^(A41-1)))</f>
        <v>0</v>
      </c>
      <c r="F41" s="195">
        <f>IF(E41&lt;=db!$L$7,E41,db!$L$7)</f>
        <v>0</v>
      </c>
      <c r="G41" s="194">
        <f>IF(A41=0,0,IF(db!$D$6="بله",(db!$B$6)*F41,0))</f>
        <v>0</v>
      </c>
      <c r="H41" s="194">
        <f>IF(G41&lt;=db!$L$2,G41,db!$L$2)</f>
        <v>0</v>
      </c>
      <c r="I41" s="195">
        <f>IF(A41=0,0,IF(db!$D$7="بله",(db!$B$7)*F41,0))</f>
        <v>0</v>
      </c>
      <c r="J41" s="196">
        <f>IF(B41&gt;69,0,IF(B41=0,0,IF(I41&lt;=db!$L$3,I41,db!$L$3)))</f>
        <v>0</v>
      </c>
      <c r="K41" s="194">
        <f>IF(A41=0,0,IF(db!$D$9="بله",(db!$B$9)*F41,0))</f>
        <v>0</v>
      </c>
      <c r="L41" s="194">
        <f>IF(B41&gt;69,0,IF(B41=0,0,IF(K41&lt;=db!$L$4,K41,db!$L$4)))</f>
        <v>0</v>
      </c>
      <c r="M41" s="197">
        <f>IF(AND(db!$D$8="بله",B41&lt;69,B41&gt;0),1,0)</f>
        <v>0</v>
      </c>
      <c r="N41" s="195">
        <f>(N42+C42)*M41*((1)/(1+db!AA43))*(LOOKUP(B41,'جدول مرگ و میر'!$A$2:$A$108,'جدول مرگ و میر'!$E$2:$E$108))</f>
        <v>0</v>
      </c>
      <c r="O41" s="194">
        <f>C41*db!B$10*IF('محاسبات سالانه'!B41&gt;69,0,(LOOKUP('محاسبات سالانه'!B41+1,'جدول مرگ و میر'!$A$2:$A$108,'جدول مرگ و میر'!$O$2:$O$108)-LOOKUP('محاسبات سالانه'!B41+11,'جدول مرگ و میر'!$A$2:$A$108,'جدول مرگ و میر'!$O$2:$O$108))/LOOKUP('محاسبات سالانه'!B41,'جدول مرگ و میر'!$A$2:$A$108,'جدول مرگ و میر'!$M$2:$M$108))*IF(db!$D$10="بله",1,0)</f>
        <v>0</v>
      </c>
      <c r="P41" s="195">
        <f>IF(A41=0,0,IF(db!$D$11="بله",(db!$B$11)*F41,0))</f>
        <v>0</v>
      </c>
      <c r="Q41" s="196">
        <f>IF(B41&gt;59,0,IF(B41=0,0,IF(P41&lt;=db!$L$5,P41,db!$L$5)))</f>
        <v>0</v>
      </c>
      <c r="R41" s="194">
        <f>IF(A41=0,0,IF(db!$D$12="بله",(db!$B$12)*F41,0))</f>
        <v>0</v>
      </c>
      <c r="S41" s="194">
        <f>IF(B41&gt;59,0,IF(B41=0,0,IF(R41&lt;=db!$L$6,R41,db!$L$6)))</f>
        <v>0</v>
      </c>
      <c r="T41" s="213"/>
      <c r="U41" s="199">
        <f>IF(A41=0,0,IF(B41&lt;(db!$E$2+2),LOOKUP(B41,'جدول مرگ و میر'!$A$2:$A$108,'جدول مرگ و میر'!$P$2:$P$108),IF((B41&gt;=db!$E$2+4),LOOKUP(B41,'جدول مرگ و میر'!$A$2:$A$108,'جدول مرگ و میر'!$R$2:$R$108),LOOKUP(B41,'جدول مرگ و میر'!$A$2:$A$108,'جدول مرگ و میر'!$Q$2:$Q$108))))</f>
        <v>0</v>
      </c>
      <c r="V41" s="200">
        <f t="shared" si="18"/>
        <v>0</v>
      </c>
      <c r="W41" s="201">
        <f>IF(A41=0,0,LOOKUP(db!$A$8,db!$AK$4:$AK$8,db!$AL$4:$AL$8))</f>
        <v>0</v>
      </c>
      <c r="X41" s="202">
        <f t="shared" si="19"/>
        <v>0</v>
      </c>
      <c r="Y41" s="200">
        <f>IF(A41=0,0,LOOKUP(db!$A$8,db!$AK$4:$AK$8,db!$AM$4:$AM$8))</f>
        <v>0</v>
      </c>
      <c r="Z41" s="203">
        <f t="shared" si="20"/>
        <v>0</v>
      </c>
      <c r="AA41" s="204">
        <f>IF(A41=0,0,LOOKUP(db!$A$8,db!$AK$4:$AK$8,db!$AN$4:$AN$8))</f>
        <v>0</v>
      </c>
      <c r="AB41" s="202">
        <f t="shared" si="21"/>
        <v>0</v>
      </c>
      <c r="AC41" s="200">
        <f>IF(db!$D$8="بله",Y41,0)</f>
        <v>0</v>
      </c>
      <c r="AD41" s="203">
        <f t="shared" si="22"/>
        <v>0</v>
      </c>
      <c r="AE41" s="204">
        <f>IF(db!$D$10="بله",Y41,0)</f>
        <v>0</v>
      </c>
      <c r="AF41" s="202">
        <f t="shared" si="23"/>
        <v>0</v>
      </c>
      <c r="AG41" s="203">
        <f>IF(A41=0,0,IF(B41&gt;60,0,LOOKUP(B41,db!$AP$3:$AP$63,db!$AQ$3:$AQ$63)))</f>
        <v>0</v>
      </c>
      <c r="AH41" s="203">
        <f t="shared" si="24"/>
        <v>0</v>
      </c>
      <c r="AI41" s="202">
        <f>IF(A41=0,0,IF(B41&gt;60,0,LOOKUP(B41,db!$AP$3:$AP$63,db!$AR$3:$AR$63)))</f>
        <v>0</v>
      </c>
      <c r="AJ41" s="202">
        <f t="shared" si="25"/>
        <v>0</v>
      </c>
      <c r="AK41" s="205"/>
      <c r="AL41" s="206">
        <f t="shared" si="26"/>
        <v>0</v>
      </c>
      <c r="AM41" s="207">
        <f t="shared" si="10"/>
        <v>0</v>
      </c>
      <c r="AN41" s="206">
        <f t="shared" si="11"/>
        <v>0</v>
      </c>
      <c r="AO41" s="207">
        <f t="shared" si="12"/>
        <v>0</v>
      </c>
      <c r="AP41" s="206">
        <f>(db!$AF$4/100)*(C41-AO41)</f>
        <v>0</v>
      </c>
      <c r="AQ41" s="206">
        <f>(db!$AF$8/100)*(C41-AO41)</f>
        <v>0</v>
      </c>
      <c r="AR41" s="207"/>
      <c r="AS41" s="206"/>
      <c r="AT41" s="206"/>
      <c r="AU41" s="207">
        <f t="shared" si="27"/>
        <v>0</v>
      </c>
      <c r="AV41" s="214"/>
      <c r="AW41" s="209">
        <f t="shared" si="28"/>
        <v>0</v>
      </c>
      <c r="AX41" s="210">
        <f>IF(A41=0,0,((AW41)*(1+db!Y43))+((AX40)*(1+db!U43)))</f>
        <v>0</v>
      </c>
      <c r="AY41" s="210">
        <f t="shared" si="17"/>
        <v>0</v>
      </c>
      <c r="AZ41" s="193">
        <f t="shared" si="14"/>
        <v>40</v>
      </c>
      <c r="BA41" s="211"/>
      <c r="BB41" s="211"/>
      <c r="BC41" s="211"/>
    </row>
    <row r="42" spans="1:55" x14ac:dyDescent="0.2">
      <c r="A42" s="192">
        <f>IF(A41=0,0,IF(db!$E$5&lt;A41+1,0,A41+1))</f>
        <v>0</v>
      </c>
      <c r="B42" s="193">
        <f t="shared" si="15"/>
        <v>0</v>
      </c>
      <c r="C42" s="194">
        <f>IF(A42=0,0,(C41*(1+db!$B$3)))</f>
        <v>0</v>
      </c>
      <c r="D42" s="194">
        <f>IF(A42=0,0,SUM($C$2:C42))</f>
        <v>0</v>
      </c>
      <c r="E42" s="195">
        <f>IF(A42=0,0,db!$E$4*((1+db!$B$4)^(A42-1)))</f>
        <v>0</v>
      </c>
      <c r="F42" s="195">
        <f>IF(E42&lt;=db!$L$7,E42,db!$L$7)</f>
        <v>0</v>
      </c>
      <c r="G42" s="194">
        <f>IF(A42=0,0,IF(db!$D$6="بله",(db!$B$6)*F42,0))</f>
        <v>0</v>
      </c>
      <c r="H42" s="194">
        <f>IF(G42&lt;=db!$L$2,G42,db!$L$2)</f>
        <v>0</v>
      </c>
      <c r="I42" s="195">
        <f>IF(A42=0,0,IF(db!$D$7="بله",(db!$B$7)*F42,0))</f>
        <v>0</v>
      </c>
      <c r="J42" s="196">
        <f>IF(B42&gt;69,0,IF(B42=0,0,IF(I42&lt;=db!$L$3,I42,db!$L$3)))</f>
        <v>0</v>
      </c>
      <c r="K42" s="194">
        <f>IF(A42=0,0,IF(db!$D$9="بله",(db!$B$9)*F42,0))</f>
        <v>0</v>
      </c>
      <c r="L42" s="194">
        <f>IF(B42&gt;69,0,IF(B42=0,0,IF(K42&lt;=db!$L$4,K42,db!$L$4)))</f>
        <v>0</v>
      </c>
      <c r="M42" s="197">
        <f>IF(AND(db!$D$8="بله",B42&lt;69,B42&gt;0),1,0)</f>
        <v>0</v>
      </c>
      <c r="N42" s="195">
        <f>(N43+C43)*M42*((1)/(1+db!AA44))*(LOOKUP(B42,'جدول مرگ و میر'!$A$2:$A$108,'جدول مرگ و میر'!$E$2:$E$108))</f>
        <v>0</v>
      </c>
      <c r="O42" s="194">
        <f>C42*db!B$10*IF('محاسبات سالانه'!B42&gt;69,0,(LOOKUP('محاسبات سالانه'!B42+1,'جدول مرگ و میر'!$A$2:$A$108,'جدول مرگ و میر'!$O$2:$O$108)-LOOKUP('محاسبات سالانه'!B42+11,'جدول مرگ و میر'!$A$2:$A$108,'جدول مرگ و میر'!$O$2:$O$108))/LOOKUP('محاسبات سالانه'!B42,'جدول مرگ و میر'!$A$2:$A$108,'جدول مرگ و میر'!$M$2:$M$108))*IF(db!$D$10="بله",1,0)</f>
        <v>0</v>
      </c>
      <c r="P42" s="195">
        <f>IF(A42=0,0,IF(db!$D$11="بله",(db!$B$11)*F42,0))</f>
        <v>0</v>
      </c>
      <c r="Q42" s="196">
        <f>IF(B42&gt;59,0,IF(B42=0,0,IF(P42&lt;=db!$L$5,P42,db!$L$5)))</f>
        <v>0</v>
      </c>
      <c r="R42" s="194">
        <f>IF(A42=0,0,IF(db!$D$12="بله",(db!$B$12)*F42,0))</f>
        <v>0</v>
      </c>
      <c r="S42" s="194">
        <f>IF(B42&gt;59,0,IF(B42=0,0,IF(R42&lt;=db!$L$6,R42,db!$L$6)))</f>
        <v>0</v>
      </c>
      <c r="T42" s="213"/>
      <c r="U42" s="199">
        <f>IF(A42=0,0,IF(B42&lt;(db!$E$2+2),LOOKUP(B42,'جدول مرگ و میر'!$A$2:$A$108,'جدول مرگ و میر'!$P$2:$P$108),IF((B42&gt;=db!$E$2+4),LOOKUP(B42,'جدول مرگ و میر'!$A$2:$A$108,'جدول مرگ و میر'!$R$2:$R$108),LOOKUP(B42,'جدول مرگ و میر'!$A$2:$A$108,'جدول مرگ و میر'!$Q$2:$Q$108))))</f>
        <v>0</v>
      </c>
      <c r="V42" s="200">
        <f t="shared" si="18"/>
        <v>0</v>
      </c>
      <c r="W42" s="201">
        <f>IF(A42=0,0,LOOKUP(db!$A$8,db!$AK$4:$AK$8,db!$AL$4:$AL$8))</f>
        <v>0</v>
      </c>
      <c r="X42" s="202">
        <f t="shared" si="19"/>
        <v>0</v>
      </c>
      <c r="Y42" s="200">
        <f>IF(A42=0,0,LOOKUP(db!$A$8,db!$AK$4:$AK$8,db!$AM$4:$AM$8))</f>
        <v>0</v>
      </c>
      <c r="Z42" s="203">
        <f t="shared" si="20"/>
        <v>0</v>
      </c>
      <c r="AA42" s="204">
        <f>IF(A42=0,0,LOOKUP(db!$A$8,db!$AK$4:$AK$8,db!$AN$4:$AN$8))</f>
        <v>0</v>
      </c>
      <c r="AB42" s="202">
        <f t="shared" si="21"/>
        <v>0</v>
      </c>
      <c r="AC42" s="200">
        <f>IF(db!$D$8="بله",Y42,0)</f>
        <v>0</v>
      </c>
      <c r="AD42" s="203">
        <f t="shared" si="22"/>
        <v>0</v>
      </c>
      <c r="AE42" s="204">
        <f>IF(db!$D$10="بله",Y42,0)</f>
        <v>0</v>
      </c>
      <c r="AF42" s="202">
        <f t="shared" si="23"/>
        <v>0</v>
      </c>
      <c r="AG42" s="203">
        <f>IF(A42=0,0,IF(B42&gt;60,0,LOOKUP(B42,db!$AP$3:$AP$63,db!$AQ$3:$AQ$63)))</f>
        <v>0</v>
      </c>
      <c r="AH42" s="203">
        <f t="shared" si="24"/>
        <v>0</v>
      </c>
      <c r="AI42" s="202">
        <f>IF(A42=0,0,IF(B42&gt;60,0,LOOKUP(B42,db!$AP$3:$AP$63,db!$AR$3:$AR$63)))</f>
        <v>0</v>
      </c>
      <c r="AJ42" s="202">
        <f t="shared" si="25"/>
        <v>0</v>
      </c>
      <c r="AK42" s="205"/>
      <c r="AL42" s="206">
        <f t="shared" si="26"/>
        <v>0</v>
      </c>
      <c r="AM42" s="207">
        <f t="shared" si="10"/>
        <v>0</v>
      </c>
      <c r="AN42" s="206">
        <f t="shared" si="11"/>
        <v>0</v>
      </c>
      <c r="AO42" s="207">
        <f t="shared" si="12"/>
        <v>0</v>
      </c>
      <c r="AP42" s="206">
        <f>(db!$AF$4/100)*(C42-AO42)</f>
        <v>0</v>
      </c>
      <c r="AQ42" s="206">
        <f>(db!$AF$8/100)*(C42-AO42)</f>
        <v>0</v>
      </c>
      <c r="AR42" s="207"/>
      <c r="AS42" s="206"/>
      <c r="AT42" s="206"/>
      <c r="AU42" s="207">
        <f t="shared" si="27"/>
        <v>0</v>
      </c>
      <c r="AV42" s="214"/>
      <c r="AW42" s="209">
        <f t="shared" si="28"/>
        <v>0</v>
      </c>
      <c r="AX42" s="210">
        <f>IF(A42=0,0,((AW42)*(1+db!Y44))+((AX41)*(1+db!U44)))</f>
        <v>0</v>
      </c>
      <c r="AY42" s="210">
        <f t="shared" si="17"/>
        <v>0</v>
      </c>
      <c r="AZ42" s="193">
        <f t="shared" si="14"/>
        <v>41</v>
      </c>
      <c r="BA42" s="211"/>
      <c r="BB42" s="211"/>
      <c r="BC42" s="211"/>
    </row>
    <row r="43" spans="1:55" x14ac:dyDescent="0.2">
      <c r="A43" s="192">
        <f>IF(A42=0,0,IF(db!$E$5&lt;A42+1,0,A42+1))</f>
        <v>0</v>
      </c>
      <c r="B43" s="193">
        <f t="shared" si="15"/>
        <v>0</v>
      </c>
      <c r="C43" s="194">
        <f>IF(A43=0,0,(C42*(1+db!$B$3)))</f>
        <v>0</v>
      </c>
      <c r="D43" s="194">
        <f>IF(A43=0,0,SUM($C$2:C43))</f>
        <v>0</v>
      </c>
      <c r="E43" s="195">
        <f>IF(A43=0,0,db!$E$4*((1+db!$B$4)^(A43-1)))</f>
        <v>0</v>
      </c>
      <c r="F43" s="195">
        <f>IF(E43&lt;=db!$L$7,E43,db!$L$7)</f>
        <v>0</v>
      </c>
      <c r="G43" s="194">
        <f>IF(A43=0,0,IF(db!$D$6="بله",(db!$B$6)*F43,0))</f>
        <v>0</v>
      </c>
      <c r="H43" s="194">
        <f>IF(G43&lt;=db!$L$2,G43,db!$L$2)</f>
        <v>0</v>
      </c>
      <c r="I43" s="195">
        <f>IF(A43=0,0,IF(db!$D$7="بله",(db!$B$7)*F43,0))</f>
        <v>0</v>
      </c>
      <c r="J43" s="196">
        <f>IF(B43&gt;69,0,IF(B43=0,0,IF(I43&lt;=db!$L$3,I43,db!$L$3)))</f>
        <v>0</v>
      </c>
      <c r="K43" s="194">
        <f>IF(A43=0,0,IF(db!$D$9="بله",(db!$B$9)*F43,0))</f>
        <v>0</v>
      </c>
      <c r="L43" s="194">
        <f>IF(B43&gt;69,0,IF(B43=0,0,IF(K43&lt;=db!$L$4,K43,db!$L$4)))</f>
        <v>0</v>
      </c>
      <c r="M43" s="197">
        <f>IF(AND(db!$D$8="بله",B43&lt;69,B43&gt;0),1,0)</f>
        <v>0</v>
      </c>
      <c r="N43" s="195">
        <f>(N44+C44)*M43*((1)/(1+db!AA45))*(LOOKUP(B43,'جدول مرگ و میر'!$A$2:$A$108,'جدول مرگ و میر'!$E$2:$E$108))</f>
        <v>0</v>
      </c>
      <c r="O43" s="194">
        <f>C43*db!B$10*IF('محاسبات سالانه'!B43&gt;69,0,(LOOKUP('محاسبات سالانه'!B43+1,'جدول مرگ و میر'!$A$2:$A$108,'جدول مرگ و میر'!$O$2:$O$108)-LOOKUP('محاسبات سالانه'!B43+11,'جدول مرگ و میر'!$A$2:$A$108,'جدول مرگ و میر'!$O$2:$O$108))/LOOKUP('محاسبات سالانه'!B43,'جدول مرگ و میر'!$A$2:$A$108,'جدول مرگ و میر'!$M$2:$M$108))*IF(db!$D$10="بله",1,0)</f>
        <v>0</v>
      </c>
      <c r="P43" s="195">
        <f>IF(A43=0,0,IF(db!$D$11="بله",(db!$B$11)*F43,0))</f>
        <v>0</v>
      </c>
      <c r="Q43" s="196">
        <f>IF(B43&gt;59,0,IF(B43=0,0,IF(P43&lt;=db!$L$5,P43,db!$L$5)))</f>
        <v>0</v>
      </c>
      <c r="R43" s="194">
        <f>IF(A43=0,0,IF(db!$D$12="بله",(db!$B$12)*F43,0))</f>
        <v>0</v>
      </c>
      <c r="S43" s="194">
        <f>IF(B43&gt;59,0,IF(B43=0,0,IF(R43&lt;=db!$L$6,R43,db!$L$6)))</f>
        <v>0</v>
      </c>
      <c r="T43" s="213"/>
      <c r="U43" s="199">
        <f>IF(A43=0,0,IF(B43&lt;(db!$E$2+2),LOOKUP(B43,'جدول مرگ و میر'!$A$2:$A$108,'جدول مرگ و میر'!$P$2:$P$108),IF((B43&gt;=db!$E$2+4),LOOKUP(B43,'جدول مرگ و میر'!$A$2:$A$108,'جدول مرگ و میر'!$R$2:$R$108),LOOKUP(B43,'جدول مرگ و میر'!$A$2:$A$108,'جدول مرگ و میر'!$Q$2:$Q$108))))</f>
        <v>0</v>
      </c>
      <c r="V43" s="200">
        <f t="shared" si="18"/>
        <v>0</v>
      </c>
      <c r="W43" s="201">
        <f>IF(A43=0,0,LOOKUP(db!$A$8,db!$AK$4:$AK$8,db!$AL$4:$AL$8))</f>
        <v>0</v>
      </c>
      <c r="X43" s="202">
        <f t="shared" si="19"/>
        <v>0</v>
      </c>
      <c r="Y43" s="200">
        <f>IF(A43=0,0,LOOKUP(db!$A$8,db!$AK$4:$AK$8,db!$AM$4:$AM$8))</f>
        <v>0</v>
      </c>
      <c r="Z43" s="203">
        <f t="shared" si="20"/>
        <v>0</v>
      </c>
      <c r="AA43" s="204">
        <f>IF(A43=0,0,LOOKUP(db!$A$8,db!$AK$4:$AK$8,db!$AN$4:$AN$8))</f>
        <v>0</v>
      </c>
      <c r="AB43" s="202">
        <f t="shared" si="21"/>
        <v>0</v>
      </c>
      <c r="AC43" s="200">
        <f>IF(db!$D$8="بله",Y43,0)</f>
        <v>0</v>
      </c>
      <c r="AD43" s="203">
        <f t="shared" si="22"/>
        <v>0</v>
      </c>
      <c r="AE43" s="204">
        <f>IF(db!$D$10="بله",Y43,0)</f>
        <v>0</v>
      </c>
      <c r="AF43" s="202">
        <f t="shared" si="23"/>
        <v>0</v>
      </c>
      <c r="AG43" s="203">
        <f>IF(A43=0,0,IF(B43&gt;60,0,LOOKUP(B43,db!$AP$3:$AP$63,db!$AQ$3:$AQ$63)))</f>
        <v>0</v>
      </c>
      <c r="AH43" s="203">
        <f t="shared" si="24"/>
        <v>0</v>
      </c>
      <c r="AI43" s="202">
        <f>IF(A43=0,0,IF(B43&gt;60,0,LOOKUP(B43,db!$AP$3:$AP$63,db!$AR$3:$AR$63)))</f>
        <v>0</v>
      </c>
      <c r="AJ43" s="202">
        <f t="shared" si="25"/>
        <v>0</v>
      </c>
      <c r="AK43" s="205"/>
      <c r="AL43" s="206">
        <f t="shared" si="26"/>
        <v>0</v>
      </c>
      <c r="AM43" s="207">
        <f t="shared" si="10"/>
        <v>0</v>
      </c>
      <c r="AN43" s="206">
        <f t="shared" si="11"/>
        <v>0</v>
      </c>
      <c r="AO43" s="207">
        <f t="shared" si="12"/>
        <v>0</v>
      </c>
      <c r="AP43" s="206">
        <f>(db!$AF$4/100)*(C43-AO43)</f>
        <v>0</v>
      </c>
      <c r="AQ43" s="206">
        <f>(db!$AF$8/100)*(C43-AO43)</f>
        <v>0</v>
      </c>
      <c r="AR43" s="207"/>
      <c r="AS43" s="206"/>
      <c r="AT43" s="206"/>
      <c r="AU43" s="207">
        <f t="shared" si="27"/>
        <v>0</v>
      </c>
      <c r="AV43" s="214"/>
      <c r="AW43" s="209">
        <f t="shared" si="28"/>
        <v>0</v>
      </c>
      <c r="AX43" s="210">
        <f>IF(A43=0,0,((AW43)*(1+db!Y45))+((AX42)*(1+db!U45)))</f>
        <v>0</v>
      </c>
      <c r="AY43" s="210">
        <f t="shared" si="17"/>
        <v>0</v>
      </c>
      <c r="AZ43" s="193">
        <f t="shared" si="14"/>
        <v>42</v>
      </c>
      <c r="BA43" s="211"/>
      <c r="BB43" s="211"/>
      <c r="BC43" s="211"/>
    </row>
    <row r="44" spans="1:55" x14ac:dyDescent="0.2">
      <c r="A44" s="192">
        <f>IF(A43=0,0,IF(db!$E$5&lt;A43+1,0,A43+1))</f>
        <v>0</v>
      </c>
      <c r="B44" s="193">
        <f t="shared" si="15"/>
        <v>0</v>
      </c>
      <c r="C44" s="194">
        <f>IF(A44=0,0,(C43*(1+db!$B$3)))</f>
        <v>0</v>
      </c>
      <c r="D44" s="194">
        <f>IF(A44=0,0,SUM($C$2:C44))</f>
        <v>0</v>
      </c>
      <c r="E44" s="195">
        <f>IF(A44=0,0,db!$E$4*((1+db!$B$4)^(A44-1)))</f>
        <v>0</v>
      </c>
      <c r="F44" s="195">
        <f>IF(E44&lt;=db!$L$7,E44,db!$L$7)</f>
        <v>0</v>
      </c>
      <c r="G44" s="194">
        <f>IF(A44=0,0,IF(db!$D$6="بله",(db!$B$6)*F44,0))</f>
        <v>0</v>
      </c>
      <c r="H44" s="194">
        <f>IF(G44&lt;=db!$L$2,G44,db!$L$2)</f>
        <v>0</v>
      </c>
      <c r="I44" s="195">
        <f>IF(A44=0,0,IF(db!$D$7="بله",(db!$B$7)*F44,0))</f>
        <v>0</v>
      </c>
      <c r="J44" s="196">
        <f>IF(B44&gt;69,0,IF(B44=0,0,IF(I44&lt;=db!$L$3,I44,db!$L$3)))</f>
        <v>0</v>
      </c>
      <c r="K44" s="194">
        <f>IF(A44=0,0,IF(db!$D$9="بله",(db!$B$9)*F44,0))</f>
        <v>0</v>
      </c>
      <c r="L44" s="194">
        <f>IF(B44&gt;69,0,IF(B44=0,0,IF(K44&lt;=db!$L$4,K44,db!$L$4)))</f>
        <v>0</v>
      </c>
      <c r="M44" s="197">
        <f>IF(AND(db!$D$8="بله",B44&lt;69,B44&gt;0),1,0)</f>
        <v>0</v>
      </c>
      <c r="N44" s="195">
        <f>(N45+C45)*M44*((1)/(1+db!AA46))*(LOOKUP(B44,'جدول مرگ و میر'!$A$2:$A$108,'جدول مرگ و میر'!$E$2:$E$108))</f>
        <v>0</v>
      </c>
      <c r="O44" s="194">
        <f>C44*db!B$10*IF('محاسبات سالانه'!B44&gt;69,0,(LOOKUP('محاسبات سالانه'!B44+1,'جدول مرگ و میر'!$A$2:$A$108,'جدول مرگ و میر'!$O$2:$O$108)-LOOKUP('محاسبات سالانه'!B44+11,'جدول مرگ و میر'!$A$2:$A$108,'جدول مرگ و میر'!$O$2:$O$108))/LOOKUP('محاسبات سالانه'!B44,'جدول مرگ و میر'!$A$2:$A$108,'جدول مرگ و میر'!$M$2:$M$108))*IF(db!$D$10="بله",1,0)</f>
        <v>0</v>
      </c>
      <c r="P44" s="195">
        <f>IF(A44=0,0,IF(db!$D$11="بله",(db!$B$11)*F44,0))</f>
        <v>0</v>
      </c>
      <c r="Q44" s="196">
        <f>IF(B44&gt;59,0,IF(B44=0,0,IF(P44&lt;=db!$L$5,P44,db!$L$5)))</f>
        <v>0</v>
      </c>
      <c r="R44" s="194">
        <f>IF(A44=0,0,IF(db!$D$12="بله",(db!$B$12)*F44,0))</f>
        <v>0</v>
      </c>
      <c r="S44" s="194">
        <f>IF(B44&gt;59,0,IF(B44=0,0,IF(R44&lt;=db!$L$6,R44,db!$L$6)))</f>
        <v>0</v>
      </c>
      <c r="T44" s="213"/>
      <c r="U44" s="199">
        <f>IF(A44=0,0,IF(B44&lt;(db!$E$2+2),LOOKUP(B44,'جدول مرگ و میر'!$A$2:$A$108,'جدول مرگ و میر'!$P$2:$P$108),IF((B44&gt;=db!$E$2+4),LOOKUP(B44,'جدول مرگ و میر'!$A$2:$A$108,'جدول مرگ و میر'!$R$2:$R$108),LOOKUP(B44,'جدول مرگ و میر'!$A$2:$A$108,'جدول مرگ و میر'!$Q$2:$Q$108))))</f>
        <v>0</v>
      </c>
      <c r="V44" s="200">
        <f t="shared" si="18"/>
        <v>0</v>
      </c>
      <c r="W44" s="201">
        <f>IF(A44=0,0,LOOKUP(db!$A$8,db!$AK$4:$AK$8,db!$AL$4:$AL$8))</f>
        <v>0</v>
      </c>
      <c r="X44" s="202">
        <f t="shared" si="19"/>
        <v>0</v>
      </c>
      <c r="Y44" s="200">
        <f>IF(A44=0,0,LOOKUP(db!$A$8,db!$AK$4:$AK$8,db!$AM$4:$AM$8))</f>
        <v>0</v>
      </c>
      <c r="Z44" s="203">
        <f t="shared" si="20"/>
        <v>0</v>
      </c>
      <c r="AA44" s="204">
        <f>IF(A44=0,0,LOOKUP(db!$A$8,db!$AK$4:$AK$8,db!$AN$4:$AN$8))</f>
        <v>0</v>
      </c>
      <c r="AB44" s="202">
        <f t="shared" si="21"/>
        <v>0</v>
      </c>
      <c r="AC44" s="200">
        <f>IF(db!$D$8="بله",Y44,0)</f>
        <v>0</v>
      </c>
      <c r="AD44" s="203">
        <f t="shared" si="22"/>
        <v>0</v>
      </c>
      <c r="AE44" s="204">
        <f>IF(db!$D$10="بله",Y44,0)</f>
        <v>0</v>
      </c>
      <c r="AF44" s="202">
        <f t="shared" si="23"/>
        <v>0</v>
      </c>
      <c r="AG44" s="203">
        <f>IF(A44=0,0,IF(B44&gt;60,0,LOOKUP(B44,db!$AP$3:$AP$63,db!$AQ$3:$AQ$63)))</f>
        <v>0</v>
      </c>
      <c r="AH44" s="203">
        <f t="shared" si="24"/>
        <v>0</v>
      </c>
      <c r="AI44" s="202">
        <f>IF(A44=0,0,IF(B44&gt;60,0,LOOKUP(B44,db!$AP$3:$AP$63,db!$AR$3:$AR$63)))</f>
        <v>0</v>
      </c>
      <c r="AJ44" s="202">
        <f t="shared" si="25"/>
        <v>0</v>
      </c>
      <c r="AK44" s="205"/>
      <c r="AL44" s="206">
        <f t="shared" si="26"/>
        <v>0</v>
      </c>
      <c r="AM44" s="207">
        <f t="shared" si="10"/>
        <v>0</v>
      </c>
      <c r="AN44" s="206">
        <f t="shared" si="11"/>
        <v>0</v>
      </c>
      <c r="AO44" s="207">
        <f t="shared" si="12"/>
        <v>0</v>
      </c>
      <c r="AP44" s="206">
        <f>(db!$AF$4/100)*(C44-AO44)</f>
        <v>0</v>
      </c>
      <c r="AQ44" s="206">
        <f>(db!$AF$8/100)*(C44-AO44)</f>
        <v>0</v>
      </c>
      <c r="AR44" s="207"/>
      <c r="AS44" s="206"/>
      <c r="AT44" s="206"/>
      <c r="AU44" s="207">
        <f t="shared" si="27"/>
        <v>0</v>
      </c>
      <c r="AV44" s="214"/>
      <c r="AW44" s="209">
        <f t="shared" si="28"/>
        <v>0</v>
      </c>
      <c r="AX44" s="210">
        <f>IF(A44=0,0,((AW44)*(1+db!Y46))+((AX43)*(1+db!U46)))</f>
        <v>0</v>
      </c>
      <c r="AY44" s="210">
        <f t="shared" si="17"/>
        <v>0</v>
      </c>
      <c r="AZ44" s="193">
        <f t="shared" si="14"/>
        <v>43</v>
      </c>
      <c r="BA44" s="211"/>
      <c r="BB44" s="211"/>
      <c r="BC44" s="211"/>
    </row>
    <row r="45" spans="1:55" x14ac:dyDescent="0.2">
      <c r="A45" s="192">
        <f>IF(A44=0,0,IF(db!$E$5&lt;A44+1,0,A44+1))</f>
        <v>0</v>
      </c>
      <c r="B45" s="193">
        <f t="shared" si="15"/>
        <v>0</v>
      </c>
      <c r="C45" s="194">
        <f>IF(A45=0,0,(C44*(1+db!$B$3)))</f>
        <v>0</v>
      </c>
      <c r="D45" s="194">
        <f>IF(A45=0,0,SUM($C$2:C45))</f>
        <v>0</v>
      </c>
      <c r="E45" s="195">
        <f>IF(A45=0,0,db!$E$4*((1+db!$B$4)^(A45-1)))</f>
        <v>0</v>
      </c>
      <c r="F45" s="195">
        <f>IF(E45&lt;=db!$L$7,E45,db!$L$7)</f>
        <v>0</v>
      </c>
      <c r="G45" s="194">
        <f>IF(A45=0,0,IF(db!$D$6="بله",(db!$B$6)*F45,0))</f>
        <v>0</v>
      </c>
      <c r="H45" s="194">
        <f>IF(G45&lt;=db!$L$2,G45,db!$L$2)</f>
        <v>0</v>
      </c>
      <c r="I45" s="195">
        <f>IF(A45=0,0,IF(db!$D$7="بله",(db!$B$7)*F45,0))</f>
        <v>0</v>
      </c>
      <c r="J45" s="196">
        <f>IF(B45&gt;69,0,IF(B45=0,0,IF(I45&lt;=db!$L$3,I45,db!$L$3)))</f>
        <v>0</v>
      </c>
      <c r="K45" s="194">
        <f>IF(A45=0,0,IF(db!$D$9="بله",(db!$B$9)*F45,0))</f>
        <v>0</v>
      </c>
      <c r="L45" s="194">
        <f>IF(B45&gt;69,0,IF(B45=0,0,IF(K45&lt;=db!$L$4,K45,db!$L$4)))</f>
        <v>0</v>
      </c>
      <c r="M45" s="197">
        <f>IF(AND(db!$D$8="بله",B45&lt;69,B45&gt;0),1,0)</f>
        <v>0</v>
      </c>
      <c r="N45" s="195">
        <f>(N46+C46)*M45*((1)/(1+db!AA47))*(LOOKUP(B45,'جدول مرگ و میر'!$A$2:$A$108,'جدول مرگ و میر'!$E$2:$E$108))</f>
        <v>0</v>
      </c>
      <c r="O45" s="194">
        <f>C45*db!B$10*IF('محاسبات سالانه'!B45&gt;69,0,(LOOKUP('محاسبات سالانه'!B45+1,'جدول مرگ و میر'!$A$2:$A$108,'جدول مرگ و میر'!$O$2:$O$108)-LOOKUP('محاسبات سالانه'!B45+11,'جدول مرگ و میر'!$A$2:$A$108,'جدول مرگ و میر'!$O$2:$O$108))/LOOKUP('محاسبات سالانه'!B45,'جدول مرگ و میر'!$A$2:$A$108,'جدول مرگ و میر'!$M$2:$M$108))*IF(db!$D$10="بله",1,0)</f>
        <v>0</v>
      </c>
      <c r="P45" s="195">
        <f>IF(A45=0,0,IF(db!$D$11="بله",(db!$B$11)*F45,0))</f>
        <v>0</v>
      </c>
      <c r="Q45" s="196">
        <f>IF(B45&gt;59,0,IF(B45=0,0,IF(P45&lt;=db!$L$5,P45,db!$L$5)))</f>
        <v>0</v>
      </c>
      <c r="R45" s="194">
        <f>IF(A45=0,0,IF(db!$D$12="بله",(db!$B$12)*F45,0))</f>
        <v>0</v>
      </c>
      <c r="S45" s="194">
        <f>IF(B45&gt;59,0,IF(B45=0,0,IF(R45&lt;=db!$L$6,R45,db!$L$6)))</f>
        <v>0</v>
      </c>
      <c r="T45" s="213"/>
      <c r="U45" s="199">
        <f>IF(A45=0,0,IF(B45&lt;(db!$E$2+2),LOOKUP(B45,'جدول مرگ و میر'!$A$2:$A$108,'جدول مرگ و میر'!$P$2:$P$108),IF((B45&gt;=db!$E$2+4),LOOKUP(B45,'جدول مرگ و میر'!$A$2:$A$108,'جدول مرگ و میر'!$R$2:$R$108),LOOKUP(B45,'جدول مرگ و میر'!$A$2:$A$108,'جدول مرگ و میر'!$Q$2:$Q$108))))</f>
        <v>0</v>
      </c>
      <c r="V45" s="200">
        <f t="shared" si="18"/>
        <v>0</v>
      </c>
      <c r="W45" s="201">
        <f>IF(A45=0,0,LOOKUP(db!$A$8,db!$AK$4:$AK$8,db!$AL$4:$AL$8))</f>
        <v>0</v>
      </c>
      <c r="X45" s="202">
        <f t="shared" si="19"/>
        <v>0</v>
      </c>
      <c r="Y45" s="200">
        <f>IF(A45=0,0,LOOKUP(db!$A$8,db!$AK$4:$AK$8,db!$AM$4:$AM$8))</f>
        <v>0</v>
      </c>
      <c r="Z45" s="203">
        <f t="shared" si="20"/>
        <v>0</v>
      </c>
      <c r="AA45" s="204">
        <f>IF(A45=0,0,LOOKUP(db!$A$8,db!$AK$4:$AK$8,db!$AN$4:$AN$8))</f>
        <v>0</v>
      </c>
      <c r="AB45" s="202">
        <f t="shared" si="21"/>
        <v>0</v>
      </c>
      <c r="AC45" s="200">
        <f>IF(db!$D$8="بله",Y45,0)</f>
        <v>0</v>
      </c>
      <c r="AD45" s="203">
        <f t="shared" si="22"/>
        <v>0</v>
      </c>
      <c r="AE45" s="204">
        <f>IF(db!$D$10="بله",Y45,0)</f>
        <v>0</v>
      </c>
      <c r="AF45" s="202">
        <f t="shared" si="23"/>
        <v>0</v>
      </c>
      <c r="AG45" s="203">
        <f>IF(A45=0,0,IF(B45&gt;60,0,LOOKUP(B45,db!$AP$3:$AP$63,db!$AQ$3:$AQ$63)))</f>
        <v>0</v>
      </c>
      <c r="AH45" s="203">
        <f t="shared" si="24"/>
        <v>0</v>
      </c>
      <c r="AI45" s="202">
        <f>IF(A45=0,0,IF(B45&gt;60,0,LOOKUP(B45,db!$AP$3:$AP$63,db!$AR$3:$AR$63)))</f>
        <v>0</v>
      </c>
      <c r="AJ45" s="202">
        <f t="shared" si="25"/>
        <v>0</v>
      </c>
      <c r="AK45" s="205"/>
      <c r="AL45" s="206">
        <f t="shared" si="26"/>
        <v>0</v>
      </c>
      <c r="AM45" s="207">
        <f t="shared" si="10"/>
        <v>0</v>
      </c>
      <c r="AN45" s="206">
        <f t="shared" si="11"/>
        <v>0</v>
      </c>
      <c r="AO45" s="207">
        <f t="shared" si="12"/>
        <v>0</v>
      </c>
      <c r="AP45" s="206">
        <f>(db!$AF$4/100)*(C45-AO45)</f>
        <v>0</v>
      </c>
      <c r="AQ45" s="206">
        <f>(db!$AF$8/100)*(C45-AO45)</f>
        <v>0</v>
      </c>
      <c r="AR45" s="207"/>
      <c r="AS45" s="206"/>
      <c r="AT45" s="206"/>
      <c r="AU45" s="207">
        <f t="shared" si="27"/>
        <v>0</v>
      </c>
      <c r="AV45" s="214"/>
      <c r="AW45" s="209">
        <f t="shared" si="28"/>
        <v>0</v>
      </c>
      <c r="AX45" s="210">
        <f>IF(A45=0,0,((AW45)*(1+db!Y47))+((AX44)*(1+db!U47)))</f>
        <v>0</v>
      </c>
      <c r="AY45" s="210">
        <f t="shared" si="17"/>
        <v>0</v>
      </c>
      <c r="AZ45" s="193">
        <f t="shared" si="14"/>
        <v>44</v>
      </c>
      <c r="BA45" s="211"/>
      <c r="BB45" s="211"/>
      <c r="BC45" s="211"/>
    </row>
    <row r="46" spans="1:55" x14ac:dyDescent="0.2">
      <c r="A46" s="192">
        <f>IF(A45=0,0,IF(db!$E$5&lt;A45+1,0,A45+1))</f>
        <v>0</v>
      </c>
      <c r="B46" s="193">
        <f t="shared" si="15"/>
        <v>0</v>
      </c>
      <c r="C46" s="194">
        <f>IF(A46=0,0,(C45*(1+db!$B$3)))</f>
        <v>0</v>
      </c>
      <c r="D46" s="194">
        <f>IF(A46=0,0,SUM($C$2:C46))</f>
        <v>0</v>
      </c>
      <c r="E46" s="195">
        <f>IF(A46=0,0,db!$E$4*((1+db!$B$4)^(A46-1)))</f>
        <v>0</v>
      </c>
      <c r="F46" s="195">
        <f>IF(E46&lt;=db!$L$7,E46,db!$L$7)</f>
        <v>0</v>
      </c>
      <c r="G46" s="194">
        <f>IF(A46=0,0,IF(db!$D$6="بله",(db!$B$6)*F46,0))</f>
        <v>0</v>
      </c>
      <c r="H46" s="194">
        <f>IF(G46&lt;=db!$L$2,G46,db!$L$2)</f>
        <v>0</v>
      </c>
      <c r="I46" s="195">
        <f>IF(A46=0,0,IF(db!$D$7="بله",(db!$B$7)*F46,0))</f>
        <v>0</v>
      </c>
      <c r="J46" s="196">
        <f>IF(B46&gt;69,0,IF(B46=0,0,IF(I46&lt;=db!$L$3,I46,db!$L$3)))</f>
        <v>0</v>
      </c>
      <c r="K46" s="194">
        <f>IF(A46=0,0,IF(db!$D$9="بله",(db!$B$9)*F46,0))</f>
        <v>0</v>
      </c>
      <c r="L46" s="194">
        <f>IF(B46&gt;69,0,IF(B46=0,0,IF(K46&lt;=db!$L$4,K46,db!$L$4)))</f>
        <v>0</v>
      </c>
      <c r="M46" s="197">
        <f>IF(AND(db!$D$8="بله",B46&lt;69,B46&gt;0),1,0)</f>
        <v>0</v>
      </c>
      <c r="N46" s="195">
        <f>(N47+C47)*M46*((1)/(1+db!AA48))*(LOOKUP(B46,'جدول مرگ و میر'!$A$2:$A$108,'جدول مرگ و میر'!$E$2:$E$108))</f>
        <v>0</v>
      </c>
      <c r="O46" s="194">
        <f>C46*db!B$10*IF('محاسبات سالانه'!B46&gt;69,0,(LOOKUP('محاسبات سالانه'!B46+1,'جدول مرگ و میر'!$A$2:$A$108,'جدول مرگ و میر'!$O$2:$O$108)-LOOKUP('محاسبات سالانه'!B46+11,'جدول مرگ و میر'!$A$2:$A$108,'جدول مرگ و میر'!$O$2:$O$108))/LOOKUP('محاسبات سالانه'!B46,'جدول مرگ و میر'!$A$2:$A$108,'جدول مرگ و میر'!$M$2:$M$108))*IF(db!$D$10="بله",1,0)</f>
        <v>0</v>
      </c>
      <c r="P46" s="195">
        <f>IF(A46=0,0,IF(db!$D$11="بله",(db!$B$11)*F46,0))</f>
        <v>0</v>
      </c>
      <c r="Q46" s="196">
        <f>IF(B46&gt;59,0,IF(B46=0,0,IF(P46&lt;=db!$L$5,P46,db!$L$5)))</f>
        <v>0</v>
      </c>
      <c r="R46" s="194">
        <f>IF(A46=0,0,IF(db!$D$12="بله",(db!$B$12)*F46,0))</f>
        <v>0</v>
      </c>
      <c r="S46" s="194">
        <f>IF(B46&gt;59,0,IF(B46=0,0,IF(R46&lt;=db!$L$6,R46,db!$L$6)))</f>
        <v>0</v>
      </c>
      <c r="T46" s="213"/>
      <c r="U46" s="199">
        <f>IF(A46=0,0,IF(B46&lt;(db!$E$2+2),LOOKUP(B46,'جدول مرگ و میر'!$A$2:$A$108,'جدول مرگ و میر'!$P$2:$P$108),IF((B46&gt;=db!$E$2+4),LOOKUP(B46,'جدول مرگ و میر'!$A$2:$A$108,'جدول مرگ و میر'!$R$2:$R$108),LOOKUP(B46,'جدول مرگ و میر'!$A$2:$A$108,'جدول مرگ و میر'!$Q$2:$Q$108))))</f>
        <v>0</v>
      </c>
      <c r="V46" s="200">
        <f t="shared" si="18"/>
        <v>0</v>
      </c>
      <c r="W46" s="201">
        <f>IF(A46=0,0,LOOKUP(db!$A$8,db!$AK$4:$AK$8,db!$AL$4:$AL$8))</f>
        <v>0</v>
      </c>
      <c r="X46" s="202">
        <f t="shared" si="19"/>
        <v>0</v>
      </c>
      <c r="Y46" s="200">
        <f>IF(A46=0,0,LOOKUP(db!$A$8,db!$AK$4:$AK$8,db!$AM$4:$AM$8))</f>
        <v>0</v>
      </c>
      <c r="Z46" s="203">
        <f t="shared" si="20"/>
        <v>0</v>
      </c>
      <c r="AA46" s="204">
        <f>IF(A46=0,0,LOOKUP(db!$A$8,db!$AK$4:$AK$8,db!$AN$4:$AN$8))</f>
        <v>0</v>
      </c>
      <c r="AB46" s="202">
        <f t="shared" si="21"/>
        <v>0</v>
      </c>
      <c r="AC46" s="200">
        <f>IF(db!$D$8="بله",Y46,0)</f>
        <v>0</v>
      </c>
      <c r="AD46" s="203">
        <f t="shared" si="22"/>
        <v>0</v>
      </c>
      <c r="AE46" s="204">
        <f>IF(db!$D$10="بله",Y46,0)</f>
        <v>0</v>
      </c>
      <c r="AF46" s="202">
        <f t="shared" si="23"/>
        <v>0</v>
      </c>
      <c r="AG46" s="203">
        <f>IF(A46=0,0,IF(B46&gt;60,0,LOOKUP(B46,db!$AP$3:$AP$63,db!$AQ$3:$AQ$63)))</f>
        <v>0</v>
      </c>
      <c r="AH46" s="203">
        <f t="shared" si="24"/>
        <v>0</v>
      </c>
      <c r="AI46" s="202">
        <f>IF(A46=0,0,IF(B46&gt;60,0,LOOKUP(B46,db!$AP$3:$AP$63,db!$AR$3:$AR$63)))</f>
        <v>0</v>
      </c>
      <c r="AJ46" s="202">
        <f t="shared" si="25"/>
        <v>0</v>
      </c>
      <c r="AK46" s="205"/>
      <c r="AL46" s="206">
        <f t="shared" si="26"/>
        <v>0</v>
      </c>
      <c r="AM46" s="207">
        <f t="shared" si="10"/>
        <v>0</v>
      </c>
      <c r="AN46" s="206">
        <f t="shared" si="11"/>
        <v>0</v>
      </c>
      <c r="AO46" s="207">
        <f t="shared" si="12"/>
        <v>0</v>
      </c>
      <c r="AP46" s="206">
        <f>(db!$AF$4/100)*(C46-AO46)</f>
        <v>0</v>
      </c>
      <c r="AQ46" s="206">
        <f>(db!$AF$8/100)*(C46-AO46)</f>
        <v>0</v>
      </c>
      <c r="AR46" s="207"/>
      <c r="AS46" s="206"/>
      <c r="AT46" s="206"/>
      <c r="AU46" s="207">
        <f t="shared" si="27"/>
        <v>0</v>
      </c>
      <c r="AV46" s="214"/>
      <c r="AW46" s="209">
        <f t="shared" si="28"/>
        <v>0</v>
      </c>
      <c r="AX46" s="210">
        <f>IF(A46=0,0,((AW46)*(1+db!Y48))+((AX45)*(1+db!U48)))</f>
        <v>0</v>
      </c>
      <c r="AY46" s="210">
        <f t="shared" si="17"/>
        <v>0</v>
      </c>
      <c r="AZ46" s="193">
        <f t="shared" si="14"/>
        <v>45</v>
      </c>
      <c r="BA46" s="211"/>
      <c r="BB46" s="211"/>
      <c r="BC46" s="211"/>
    </row>
    <row r="47" spans="1:55" x14ac:dyDescent="0.2">
      <c r="A47" s="192">
        <f>IF(A46=0,0,IF(db!$E$5&lt;A46+1,0,A46+1))</f>
        <v>0</v>
      </c>
      <c r="B47" s="193">
        <f t="shared" si="15"/>
        <v>0</v>
      </c>
      <c r="C47" s="194">
        <f>IF(A47=0,0,(C46*(1+db!$B$3)))</f>
        <v>0</v>
      </c>
      <c r="D47" s="194">
        <f>IF(A47=0,0,SUM($C$2:C47))</f>
        <v>0</v>
      </c>
      <c r="E47" s="195">
        <f>IF(A47=0,0,db!$E$4*((1+db!$B$4)^(A47-1)))</f>
        <v>0</v>
      </c>
      <c r="F47" s="195">
        <f>IF(E47&lt;=db!$L$7,E47,db!$L$7)</f>
        <v>0</v>
      </c>
      <c r="G47" s="194">
        <f>IF(A47=0,0,IF(db!$D$6="بله",(db!$B$6)*F47,0))</f>
        <v>0</v>
      </c>
      <c r="H47" s="194">
        <f>IF(G47&lt;=db!$L$2,G47,db!$L$2)</f>
        <v>0</v>
      </c>
      <c r="I47" s="195">
        <f>IF(A47=0,0,IF(db!$D$7="بله",(db!$B$7)*F47,0))</f>
        <v>0</v>
      </c>
      <c r="J47" s="196">
        <f>IF(B47&gt;69,0,IF(B47=0,0,IF(I47&lt;=db!$L$3,I47,db!$L$3)))</f>
        <v>0</v>
      </c>
      <c r="K47" s="194">
        <f>IF(A47=0,0,IF(db!$D$9="بله",(db!$B$9)*F47,0))</f>
        <v>0</v>
      </c>
      <c r="L47" s="194">
        <f>IF(B47&gt;69,0,IF(B47=0,0,IF(K47&lt;=db!$L$4,K47,db!$L$4)))</f>
        <v>0</v>
      </c>
      <c r="M47" s="197">
        <f>IF(AND(db!$D$8="بله",B47&lt;69,B47&gt;0),1,0)</f>
        <v>0</v>
      </c>
      <c r="N47" s="195">
        <f>(N48+C48)*M47*((1)/(1+db!AA49))*(LOOKUP(B47,'جدول مرگ و میر'!$A$2:$A$108,'جدول مرگ و میر'!$E$2:$E$108))</f>
        <v>0</v>
      </c>
      <c r="O47" s="194">
        <f>C47*db!B$10*IF('محاسبات سالانه'!B47&gt;69,0,(LOOKUP('محاسبات سالانه'!B47+1,'جدول مرگ و میر'!$A$2:$A$108,'جدول مرگ و میر'!$O$2:$O$108)-LOOKUP('محاسبات سالانه'!B47+11,'جدول مرگ و میر'!$A$2:$A$108,'جدول مرگ و میر'!$O$2:$O$108))/LOOKUP('محاسبات سالانه'!B47,'جدول مرگ و میر'!$A$2:$A$108,'جدول مرگ و میر'!$M$2:$M$108))*IF(db!$D$10="بله",1,0)</f>
        <v>0</v>
      </c>
      <c r="P47" s="195">
        <f>IF(A47=0,0,IF(db!$D$11="بله",(db!$B$11)*F47,0))</f>
        <v>0</v>
      </c>
      <c r="Q47" s="196">
        <f>IF(B47&gt;59,0,IF(B47=0,0,IF(P47&lt;=db!$L$5,P47,db!$L$5)))</f>
        <v>0</v>
      </c>
      <c r="R47" s="194">
        <f>IF(A47=0,0,IF(db!$D$12="بله",(db!$B$12)*F47,0))</f>
        <v>0</v>
      </c>
      <c r="S47" s="194">
        <f>IF(B47&gt;59,0,IF(B47=0,0,IF(R47&lt;=db!$L$6,R47,db!$L$6)))</f>
        <v>0</v>
      </c>
      <c r="T47" s="213"/>
      <c r="U47" s="199">
        <f>IF(A47=0,0,IF(B47&lt;(db!$E$2+2),LOOKUP(B47,'جدول مرگ و میر'!$A$2:$A$108,'جدول مرگ و میر'!$P$2:$P$108),IF((B47&gt;=db!$E$2+4),LOOKUP(B47,'جدول مرگ و میر'!$A$2:$A$108,'جدول مرگ و میر'!$R$2:$R$108),LOOKUP(B47,'جدول مرگ و میر'!$A$2:$A$108,'جدول مرگ و میر'!$Q$2:$Q$108))))</f>
        <v>0</v>
      </c>
      <c r="V47" s="200">
        <f t="shared" si="18"/>
        <v>0</v>
      </c>
      <c r="W47" s="201">
        <f>IF(A47=0,0,LOOKUP(db!$A$8,db!$AK$4:$AK$8,db!$AL$4:$AL$8))</f>
        <v>0</v>
      </c>
      <c r="X47" s="202">
        <f t="shared" si="19"/>
        <v>0</v>
      </c>
      <c r="Y47" s="200">
        <f>IF(A47=0,0,LOOKUP(db!$A$8,db!$AK$4:$AK$8,db!$AM$4:$AM$8))</f>
        <v>0</v>
      </c>
      <c r="Z47" s="203">
        <f t="shared" si="20"/>
        <v>0</v>
      </c>
      <c r="AA47" s="204">
        <f>IF(A47=0,0,LOOKUP(db!$A$8,db!$AK$4:$AK$8,db!$AN$4:$AN$8))</f>
        <v>0</v>
      </c>
      <c r="AB47" s="202">
        <f t="shared" si="21"/>
        <v>0</v>
      </c>
      <c r="AC47" s="200">
        <f>IF(db!$D$8="بله",Y47,0)</f>
        <v>0</v>
      </c>
      <c r="AD47" s="203">
        <f t="shared" si="22"/>
        <v>0</v>
      </c>
      <c r="AE47" s="204">
        <f>IF(db!$D$10="بله",Y47,0)</f>
        <v>0</v>
      </c>
      <c r="AF47" s="202">
        <f t="shared" si="23"/>
        <v>0</v>
      </c>
      <c r="AG47" s="203">
        <f>IF(A47=0,0,IF(B47&gt;60,0,LOOKUP(B47,db!$AP$3:$AP$63,db!$AQ$3:$AQ$63)))</f>
        <v>0</v>
      </c>
      <c r="AH47" s="203">
        <f t="shared" si="24"/>
        <v>0</v>
      </c>
      <c r="AI47" s="202">
        <f>IF(A47=0,0,IF(B47&gt;60,0,LOOKUP(B47,db!$AP$3:$AP$63,db!$AR$3:$AR$63)))</f>
        <v>0</v>
      </c>
      <c r="AJ47" s="202">
        <f t="shared" si="25"/>
        <v>0</v>
      </c>
      <c r="AK47" s="205"/>
      <c r="AL47" s="206">
        <f t="shared" si="26"/>
        <v>0</v>
      </c>
      <c r="AM47" s="207">
        <f t="shared" si="10"/>
        <v>0</v>
      </c>
      <c r="AN47" s="206">
        <f t="shared" si="11"/>
        <v>0</v>
      </c>
      <c r="AO47" s="207">
        <f t="shared" si="12"/>
        <v>0</v>
      </c>
      <c r="AP47" s="206">
        <f>(db!$AF$4/100)*(C47-AO47)</f>
        <v>0</v>
      </c>
      <c r="AQ47" s="206">
        <f>(db!$AF$8/100)*(C47-AO47)</f>
        <v>0</v>
      </c>
      <c r="AR47" s="207"/>
      <c r="AS47" s="206"/>
      <c r="AT47" s="206"/>
      <c r="AU47" s="207">
        <f t="shared" si="27"/>
        <v>0</v>
      </c>
      <c r="AV47" s="214"/>
      <c r="AW47" s="209">
        <f t="shared" si="28"/>
        <v>0</v>
      </c>
      <c r="AX47" s="210">
        <f>IF(A47=0,0,((AW47)*(1+db!Y49))+((AX46)*(1+db!U49)))</f>
        <v>0</v>
      </c>
      <c r="AY47" s="210">
        <f t="shared" si="17"/>
        <v>0</v>
      </c>
      <c r="AZ47" s="193">
        <f t="shared" si="14"/>
        <v>46</v>
      </c>
      <c r="BA47" s="211"/>
      <c r="BB47" s="211"/>
      <c r="BC47" s="211"/>
    </row>
    <row r="48" spans="1:55" x14ac:dyDescent="0.2">
      <c r="A48" s="192">
        <f>IF(A47=0,0,IF(db!$E$5&lt;A47+1,0,A47+1))</f>
        <v>0</v>
      </c>
      <c r="B48" s="193">
        <f t="shared" si="15"/>
        <v>0</v>
      </c>
      <c r="C48" s="194">
        <f>IF(A48=0,0,(C47*(1+db!$B$3)))</f>
        <v>0</v>
      </c>
      <c r="D48" s="194">
        <f>IF(A48=0,0,SUM($C$2:C48))</f>
        <v>0</v>
      </c>
      <c r="E48" s="195">
        <f>IF(A48=0,0,db!$E$4*((1+db!$B$4)^(A48-1)))</f>
        <v>0</v>
      </c>
      <c r="F48" s="195">
        <f>IF(E48&lt;=db!$L$7,E48,db!$L$7)</f>
        <v>0</v>
      </c>
      <c r="G48" s="194">
        <f>IF(A48=0,0,IF(db!$D$6="بله",(db!$B$6)*F48,0))</f>
        <v>0</v>
      </c>
      <c r="H48" s="194">
        <f>IF(G48&lt;=db!$L$2,G48,db!$L$2)</f>
        <v>0</v>
      </c>
      <c r="I48" s="195">
        <f>IF(A48=0,0,IF(db!$D$7="بله",(db!$B$7)*F48,0))</f>
        <v>0</v>
      </c>
      <c r="J48" s="196">
        <f>IF(B48&gt;69,0,IF(B48=0,0,IF(I48&lt;=db!$L$3,I48,db!$L$3)))</f>
        <v>0</v>
      </c>
      <c r="K48" s="194">
        <f>IF(A48=0,0,IF(db!$D$9="بله",(db!$B$9)*F48,0))</f>
        <v>0</v>
      </c>
      <c r="L48" s="194">
        <f>IF(B48&gt;69,0,IF(B48=0,0,IF(K48&lt;=db!$L$4,K48,db!$L$4)))</f>
        <v>0</v>
      </c>
      <c r="M48" s="197">
        <f>IF(AND(db!$D$8="بله",B48&lt;69,B48&gt;0),1,0)</f>
        <v>0</v>
      </c>
      <c r="N48" s="195">
        <f>(N49+C49)*M48*((1)/(1+db!AA50))*(LOOKUP(B48,'جدول مرگ و میر'!$A$2:$A$108,'جدول مرگ و میر'!$E$2:$E$108))</f>
        <v>0</v>
      </c>
      <c r="O48" s="194">
        <f>C48*db!B$10*IF('محاسبات سالانه'!B48&gt;69,0,(LOOKUP('محاسبات سالانه'!B48+1,'جدول مرگ و میر'!$A$2:$A$108,'جدول مرگ و میر'!$O$2:$O$108)-LOOKUP('محاسبات سالانه'!B48+11,'جدول مرگ و میر'!$A$2:$A$108,'جدول مرگ و میر'!$O$2:$O$108))/LOOKUP('محاسبات سالانه'!B48,'جدول مرگ و میر'!$A$2:$A$108,'جدول مرگ و میر'!$M$2:$M$108))*IF(db!$D$10="بله",1,0)</f>
        <v>0</v>
      </c>
      <c r="P48" s="195">
        <f>IF(A48=0,0,IF(db!$D$11="بله",(db!$B$11)*F48,0))</f>
        <v>0</v>
      </c>
      <c r="Q48" s="196">
        <f>IF(B48&gt;59,0,IF(B48=0,0,IF(P48&lt;=db!$L$5,P48,db!$L$5)))</f>
        <v>0</v>
      </c>
      <c r="R48" s="194">
        <f>IF(A48=0,0,IF(db!$D$12="بله",(db!$B$12)*F48,0))</f>
        <v>0</v>
      </c>
      <c r="S48" s="194">
        <f>IF(B48&gt;59,0,IF(B48=0,0,IF(R48&lt;=db!$L$6,R48,db!$L$6)))</f>
        <v>0</v>
      </c>
      <c r="T48" s="213"/>
      <c r="U48" s="199">
        <f>IF(A48=0,0,IF(B48&lt;(db!$E$2+2),LOOKUP(B48,'جدول مرگ و میر'!$A$2:$A$108,'جدول مرگ و میر'!$P$2:$P$108),IF((B48&gt;=db!$E$2+4),LOOKUP(B48,'جدول مرگ و میر'!$A$2:$A$108,'جدول مرگ و میر'!$R$2:$R$108),LOOKUP(B48,'جدول مرگ و میر'!$A$2:$A$108,'جدول مرگ و میر'!$Q$2:$Q$108))))</f>
        <v>0</v>
      </c>
      <c r="V48" s="200">
        <f t="shared" si="18"/>
        <v>0</v>
      </c>
      <c r="W48" s="201">
        <f>IF(A48=0,0,LOOKUP(db!$A$8,db!$AK$4:$AK$8,db!$AL$4:$AL$8))</f>
        <v>0</v>
      </c>
      <c r="X48" s="202">
        <f t="shared" si="19"/>
        <v>0</v>
      </c>
      <c r="Y48" s="200">
        <f>IF(A48=0,0,LOOKUP(db!$A$8,db!$AK$4:$AK$8,db!$AM$4:$AM$8))</f>
        <v>0</v>
      </c>
      <c r="Z48" s="203">
        <f t="shared" si="20"/>
        <v>0</v>
      </c>
      <c r="AA48" s="204">
        <f>IF(A48=0,0,LOOKUP(db!$A$8,db!$AK$4:$AK$8,db!$AN$4:$AN$8))</f>
        <v>0</v>
      </c>
      <c r="AB48" s="202">
        <f t="shared" si="21"/>
        <v>0</v>
      </c>
      <c r="AC48" s="200">
        <f>IF(db!$D$8="بله",Y48,0)</f>
        <v>0</v>
      </c>
      <c r="AD48" s="203">
        <f t="shared" si="22"/>
        <v>0</v>
      </c>
      <c r="AE48" s="204">
        <f>IF(db!$D$10="بله",Y48,0)</f>
        <v>0</v>
      </c>
      <c r="AF48" s="202">
        <f t="shared" si="23"/>
        <v>0</v>
      </c>
      <c r="AG48" s="203">
        <f>IF(A48=0,0,IF(B48&gt;60,0,LOOKUP(B48,db!$AP$3:$AP$63,db!$AQ$3:$AQ$63)))</f>
        <v>0</v>
      </c>
      <c r="AH48" s="203">
        <f t="shared" si="24"/>
        <v>0</v>
      </c>
      <c r="AI48" s="202">
        <f>IF(A48=0,0,IF(B48&gt;60,0,LOOKUP(B48,db!$AP$3:$AP$63,db!$AR$3:$AR$63)))</f>
        <v>0</v>
      </c>
      <c r="AJ48" s="202">
        <f t="shared" si="25"/>
        <v>0</v>
      </c>
      <c r="AK48" s="205"/>
      <c r="AL48" s="206">
        <f t="shared" si="26"/>
        <v>0</v>
      </c>
      <c r="AM48" s="207">
        <f t="shared" si="10"/>
        <v>0</v>
      </c>
      <c r="AN48" s="206">
        <f t="shared" si="11"/>
        <v>0</v>
      </c>
      <c r="AO48" s="207">
        <f t="shared" si="12"/>
        <v>0</v>
      </c>
      <c r="AP48" s="206">
        <f>(db!$AF$4/100)*(C48-AO48)</f>
        <v>0</v>
      </c>
      <c r="AQ48" s="206">
        <f>(db!$AF$8/100)*(C48-AO48)</f>
        <v>0</v>
      </c>
      <c r="AR48" s="207"/>
      <c r="AS48" s="206"/>
      <c r="AT48" s="206"/>
      <c r="AU48" s="207">
        <f t="shared" si="27"/>
        <v>0</v>
      </c>
      <c r="AV48" s="214"/>
      <c r="AW48" s="209">
        <f t="shared" si="28"/>
        <v>0</v>
      </c>
      <c r="AX48" s="210">
        <f>IF(A48=0,0,((AW48)*(1+db!Y50))+((AX47)*(1+db!U50)))</f>
        <v>0</v>
      </c>
      <c r="AY48" s="210">
        <f t="shared" si="17"/>
        <v>0</v>
      </c>
      <c r="AZ48" s="193">
        <f t="shared" si="14"/>
        <v>47</v>
      </c>
      <c r="BA48" s="211"/>
      <c r="BB48" s="211"/>
      <c r="BC48" s="211"/>
    </row>
    <row r="49" spans="1:55" x14ac:dyDescent="0.2">
      <c r="A49" s="192">
        <f>IF(A48=0,0,IF(db!$E$5&lt;A48+1,0,A48+1))</f>
        <v>0</v>
      </c>
      <c r="B49" s="193">
        <f t="shared" si="15"/>
        <v>0</v>
      </c>
      <c r="C49" s="194">
        <f>IF(A49=0,0,(C48*(1+db!$B$3)))</f>
        <v>0</v>
      </c>
      <c r="D49" s="194">
        <f>IF(A49=0,0,SUM($C$2:C49))</f>
        <v>0</v>
      </c>
      <c r="E49" s="195">
        <f>IF(A49=0,0,db!$E$4*((1+db!$B$4)^(A49-1)))</f>
        <v>0</v>
      </c>
      <c r="F49" s="195">
        <f>IF(E49&lt;=db!$L$7,E49,db!$L$7)</f>
        <v>0</v>
      </c>
      <c r="G49" s="194">
        <f>IF(A49=0,0,IF(db!$D$6="بله",(db!$B$6)*F49,0))</f>
        <v>0</v>
      </c>
      <c r="H49" s="194">
        <f>IF(G49&lt;=db!$L$2,G49,db!$L$2)</f>
        <v>0</v>
      </c>
      <c r="I49" s="195">
        <f>IF(A49=0,0,IF(db!$D$7="بله",(db!$B$7)*F49,0))</f>
        <v>0</v>
      </c>
      <c r="J49" s="196">
        <f>IF(B49&gt;69,0,IF(B49=0,0,IF(I49&lt;=db!$L$3,I49,db!$L$3)))</f>
        <v>0</v>
      </c>
      <c r="K49" s="194">
        <f>IF(A49=0,0,IF(db!$D$9="بله",(db!$B$9)*F49,0))</f>
        <v>0</v>
      </c>
      <c r="L49" s="194">
        <f>IF(B49&gt;69,0,IF(B49=0,0,IF(K49&lt;=db!$L$4,K49,db!$L$4)))</f>
        <v>0</v>
      </c>
      <c r="M49" s="197">
        <f>IF(AND(db!$D$8="بله",B49&lt;69,B49&gt;0),1,0)</f>
        <v>0</v>
      </c>
      <c r="N49" s="195">
        <f>(N50+C50)*M49*((1)/(1+db!AA51))*(LOOKUP(B49,'جدول مرگ و میر'!$A$2:$A$108,'جدول مرگ و میر'!$E$2:$E$108))</f>
        <v>0</v>
      </c>
      <c r="O49" s="194">
        <f>C49*db!B$10*IF('محاسبات سالانه'!B49&gt;69,0,(LOOKUP('محاسبات سالانه'!B49+1,'جدول مرگ و میر'!$A$2:$A$108,'جدول مرگ و میر'!$O$2:$O$108)-LOOKUP('محاسبات سالانه'!B49+11,'جدول مرگ و میر'!$A$2:$A$108,'جدول مرگ و میر'!$O$2:$O$108))/LOOKUP('محاسبات سالانه'!B49,'جدول مرگ و میر'!$A$2:$A$108,'جدول مرگ و میر'!$M$2:$M$108))*IF(db!$D$10="بله",1,0)</f>
        <v>0</v>
      </c>
      <c r="P49" s="195">
        <f>IF(A49=0,0,IF(db!$D$11="بله",(db!$B$11)*F49,0))</f>
        <v>0</v>
      </c>
      <c r="Q49" s="196">
        <f>IF(B49&gt;59,0,IF(B49=0,0,IF(P49&lt;=db!$L$5,P49,db!$L$5)))</f>
        <v>0</v>
      </c>
      <c r="R49" s="194">
        <f>IF(A49=0,0,IF(db!$D$12="بله",(db!$B$12)*F49,0))</f>
        <v>0</v>
      </c>
      <c r="S49" s="194">
        <f>IF(B49&gt;59,0,IF(B49=0,0,IF(R49&lt;=db!$L$6,R49,db!$L$6)))</f>
        <v>0</v>
      </c>
      <c r="T49" s="213"/>
      <c r="U49" s="199">
        <f>IF(A49=0,0,IF(B49&lt;(db!$E$2+2),LOOKUP(B49,'جدول مرگ و میر'!$A$2:$A$108,'جدول مرگ و میر'!$P$2:$P$108),IF((B49&gt;=db!$E$2+4),LOOKUP(B49,'جدول مرگ و میر'!$A$2:$A$108,'جدول مرگ و میر'!$R$2:$R$108),LOOKUP(B49,'جدول مرگ و میر'!$A$2:$A$108,'جدول مرگ و میر'!$Q$2:$Q$108))))</f>
        <v>0</v>
      </c>
      <c r="V49" s="200">
        <f t="shared" si="18"/>
        <v>0</v>
      </c>
      <c r="W49" s="201">
        <f>IF(A49=0,0,LOOKUP(db!$A$8,db!$AK$4:$AK$8,db!$AL$4:$AL$8))</f>
        <v>0</v>
      </c>
      <c r="X49" s="202">
        <f t="shared" si="19"/>
        <v>0</v>
      </c>
      <c r="Y49" s="200">
        <f>IF(A49=0,0,LOOKUP(db!$A$8,db!$AK$4:$AK$8,db!$AM$4:$AM$8))</f>
        <v>0</v>
      </c>
      <c r="Z49" s="203">
        <f t="shared" si="20"/>
        <v>0</v>
      </c>
      <c r="AA49" s="204">
        <f>IF(A49=0,0,LOOKUP(db!$A$8,db!$AK$4:$AK$8,db!$AN$4:$AN$8))</f>
        <v>0</v>
      </c>
      <c r="AB49" s="202">
        <f t="shared" si="21"/>
        <v>0</v>
      </c>
      <c r="AC49" s="200">
        <f>IF(db!$D$8="بله",Y49,0)</f>
        <v>0</v>
      </c>
      <c r="AD49" s="203">
        <f t="shared" si="22"/>
        <v>0</v>
      </c>
      <c r="AE49" s="204">
        <f>IF(db!$D$10="بله",Y49,0)</f>
        <v>0</v>
      </c>
      <c r="AF49" s="202">
        <f t="shared" si="23"/>
        <v>0</v>
      </c>
      <c r="AG49" s="203">
        <f>IF(A49=0,0,IF(B49&gt;60,0,LOOKUP(B49,db!$AP$3:$AP$63,db!$AQ$3:$AQ$63)))</f>
        <v>0</v>
      </c>
      <c r="AH49" s="203">
        <f t="shared" si="24"/>
        <v>0</v>
      </c>
      <c r="AI49" s="202">
        <f>IF(A49=0,0,IF(B49&gt;60,0,LOOKUP(B49,db!$AP$3:$AP$63,db!$AR$3:$AR$63)))</f>
        <v>0</v>
      </c>
      <c r="AJ49" s="202">
        <f t="shared" si="25"/>
        <v>0</v>
      </c>
      <c r="AK49" s="205"/>
      <c r="AL49" s="206">
        <f t="shared" si="26"/>
        <v>0</v>
      </c>
      <c r="AM49" s="207">
        <f t="shared" si="10"/>
        <v>0</v>
      </c>
      <c r="AN49" s="206">
        <f t="shared" si="11"/>
        <v>0</v>
      </c>
      <c r="AO49" s="207">
        <f t="shared" si="12"/>
        <v>0</v>
      </c>
      <c r="AP49" s="206">
        <f>(db!$AF$4/100)*(C49-AO49)</f>
        <v>0</v>
      </c>
      <c r="AQ49" s="206">
        <f>(db!$AF$8/100)*(C49-AO49)</f>
        <v>0</v>
      </c>
      <c r="AR49" s="207"/>
      <c r="AS49" s="206"/>
      <c r="AT49" s="206"/>
      <c r="AU49" s="207">
        <f t="shared" si="27"/>
        <v>0</v>
      </c>
      <c r="AV49" s="214"/>
      <c r="AW49" s="209">
        <f t="shared" si="28"/>
        <v>0</v>
      </c>
      <c r="AX49" s="210">
        <f>IF(A49=0,0,((AW49)*(1+db!Y51))+((AX48)*(1+db!U51)))</f>
        <v>0</v>
      </c>
      <c r="AY49" s="210">
        <f t="shared" si="17"/>
        <v>0</v>
      </c>
      <c r="AZ49" s="193">
        <f t="shared" si="14"/>
        <v>48</v>
      </c>
      <c r="BA49" s="211"/>
      <c r="BB49" s="211"/>
      <c r="BC49" s="211"/>
    </row>
    <row r="50" spans="1:55" x14ac:dyDescent="0.2">
      <c r="A50" s="192">
        <f>IF(A49=0,0,IF(db!$E$5&lt;A49+1,0,A49+1))</f>
        <v>0</v>
      </c>
      <c r="B50" s="193">
        <f t="shared" si="15"/>
        <v>0</v>
      </c>
      <c r="C50" s="194">
        <f>IF(A50=0,0,(C49*(1+db!$B$3)))</f>
        <v>0</v>
      </c>
      <c r="D50" s="194">
        <f>IF(A50=0,0,SUM($C$2:C50))</f>
        <v>0</v>
      </c>
      <c r="E50" s="195">
        <f>IF(A50=0,0,db!$E$4*((1+db!$B$4)^(A50-1)))</f>
        <v>0</v>
      </c>
      <c r="F50" s="195">
        <f>IF(E50&lt;=db!$L$7,E50,db!$L$7)</f>
        <v>0</v>
      </c>
      <c r="G50" s="194">
        <f>IF(A50=0,0,IF(db!$D$6="بله",(db!$B$6)*F50,0))</f>
        <v>0</v>
      </c>
      <c r="H50" s="194">
        <f>IF(G50&lt;=db!$L$2,G50,db!$L$2)</f>
        <v>0</v>
      </c>
      <c r="I50" s="195">
        <f>IF(A50=0,0,IF(db!$D$7="بله",(db!$B$7)*F50,0))</f>
        <v>0</v>
      </c>
      <c r="J50" s="196">
        <f>IF(B50&gt;69,0,IF(B50=0,0,IF(I50&lt;=db!$L$3,I50,db!$L$3)))</f>
        <v>0</v>
      </c>
      <c r="K50" s="194">
        <f>IF(A50=0,0,IF(db!$D$9="بله",(db!$B$9)*F50,0))</f>
        <v>0</v>
      </c>
      <c r="L50" s="194">
        <f>IF(B50&gt;69,0,IF(B50=0,0,IF(K50&lt;=db!$L$4,K50,db!$L$4)))</f>
        <v>0</v>
      </c>
      <c r="M50" s="197">
        <f>IF(AND(db!$D$8="بله",B50&lt;69,B50&gt;0),1,0)</f>
        <v>0</v>
      </c>
      <c r="N50" s="195">
        <f>(N51+C51)*M50*((1)/(1+db!AA52))*(LOOKUP(B50,'جدول مرگ و میر'!$A$2:$A$108,'جدول مرگ و میر'!$E$2:$E$108))</f>
        <v>0</v>
      </c>
      <c r="O50" s="194">
        <f>C50*db!B$10*IF('محاسبات سالانه'!B50&gt;69,0,(LOOKUP('محاسبات سالانه'!B50+1,'جدول مرگ و میر'!$A$2:$A$108,'جدول مرگ و میر'!$O$2:$O$108)-LOOKUP('محاسبات سالانه'!B50+11,'جدول مرگ و میر'!$A$2:$A$108,'جدول مرگ و میر'!$O$2:$O$108))/LOOKUP('محاسبات سالانه'!B50,'جدول مرگ و میر'!$A$2:$A$108,'جدول مرگ و میر'!$M$2:$M$108))*IF(db!$D$10="بله",1,0)</f>
        <v>0</v>
      </c>
      <c r="P50" s="195">
        <f>IF(A50=0,0,IF(db!$D$11="بله",(db!$B$11)*F50,0))</f>
        <v>0</v>
      </c>
      <c r="Q50" s="196">
        <f>IF(B50&gt;59,0,IF(B50=0,0,IF(P50&lt;=db!$L$5,P50,db!$L$5)))</f>
        <v>0</v>
      </c>
      <c r="R50" s="194">
        <f>IF(A50=0,0,IF(db!$D$12="بله",(db!$B$12)*F50,0))</f>
        <v>0</v>
      </c>
      <c r="S50" s="194">
        <f>IF(B50&gt;59,0,IF(B50=0,0,IF(R50&lt;=db!$L$6,R50,db!$L$6)))</f>
        <v>0</v>
      </c>
      <c r="T50" s="213"/>
      <c r="U50" s="199">
        <f>IF(A50=0,0,IF(B50&lt;(db!$E$2+2),LOOKUP(B50,'جدول مرگ و میر'!$A$2:$A$108,'جدول مرگ و میر'!$P$2:$P$108),IF((B50&gt;=db!$E$2+4),LOOKUP(B50,'جدول مرگ و میر'!$A$2:$A$108,'جدول مرگ و میر'!$R$2:$R$108),LOOKUP(B50,'جدول مرگ و میر'!$A$2:$A$108,'جدول مرگ و میر'!$Q$2:$Q$108))))</f>
        <v>0</v>
      </c>
      <c r="V50" s="200">
        <f t="shared" si="18"/>
        <v>0</v>
      </c>
      <c r="W50" s="201">
        <f>IF(A50=0,0,LOOKUP(db!$A$8,db!$AK$4:$AK$8,db!$AL$4:$AL$8))</f>
        <v>0</v>
      </c>
      <c r="X50" s="202">
        <f t="shared" si="19"/>
        <v>0</v>
      </c>
      <c r="Y50" s="200">
        <f>IF(A50=0,0,LOOKUP(db!$A$8,db!$AK$4:$AK$8,db!$AM$4:$AM$8))</f>
        <v>0</v>
      </c>
      <c r="Z50" s="203">
        <f t="shared" si="20"/>
        <v>0</v>
      </c>
      <c r="AA50" s="204">
        <f>IF(A50=0,0,LOOKUP(db!$A$8,db!$AK$4:$AK$8,db!$AN$4:$AN$8))</f>
        <v>0</v>
      </c>
      <c r="AB50" s="202">
        <f t="shared" si="21"/>
        <v>0</v>
      </c>
      <c r="AC50" s="200">
        <f>IF(db!$D$8="بله",Y50,0)</f>
        <v>0</v>
      </c>
      <c r="AD50" s="203">
        <f t="shared" si="22"/>
        <v>0</v>
      </c>
      <c r="AE50" s="204">
        <f>IF(db!$D$10="بله",Y50,0)</f>
        <v>0</v>
      </c>
      <c r="AF50" s="202">
        <f t="shared" si="23"/>
        <v>0</v>
      </c>
      <c r="AG50" s="203">
        <f>IF(A50=0,0,IF(B50&gt;60,0,LOOKUP(B50,db!$AP$3:$AP$63,db!$AQ$3:$AQ$63)))</f>
        <v>0</v>
      </c>
      <c r="AH50" s="203">
        <f t="shared" si="24"/>
        <v>0</v>
      </c>
      <c r="AI50" s="202">
        <f>IF(A50=0,0,IF(B50&gt;60,0,LOOKUP(B50,db!$AP$3:$AP$63,db!$AR$3:$AR$63)))</f>
        <v>0</v>
      </c>
      <c r="AJ50" s="202">
        <f t="shared" si="25"/>
        <v>0</v>
      </c>
      <c r="AK50" s="205"/>
      <c r="AL50" s="206">
        <f t="shared" si="26"/>
        <v>0</v>
      </c>
      <c r="AM50" s="207">
        <f t="shared" si="10"/>
        <v>0</v>
      </c>
      <c r="AN50" s="206">
        <f t="shared" si="11"/>
        <v>0</v>
      </c>
      <c r="AO50" s="207">
        <f t="shared" si="12"/>
        <v>0</v>
      </c>
      <c r="AP50" s="206">
        <f>(db!$AF$4/100)*(C50-AO50)</f>
        <v>0</v>
      </c>
      <c r="AQ50" s="206">
        <f>(db!$AF$8/100)*(C50-AO50)</f>
        <v>0</v>
      </c>
      <c r="AR50" s="207"/>
      <c r="AS50" s="206"/>
      <c r="AT50" s="206"/>
      <c r="AU50" s="207">
        <f t="shared" si="27"/>
        <v>0</v>
      </c>
      <c r="AV50" s="214"/>
      <c r="AW50" s="209">
        <f t="shared" si="28"/>
        <v>0</v>
      </c>
      <c r="AX50" s="210">
        <f>IF(A50=0,0,((AW50)*(1+db!Y52))+((AX49)*(1+db!U52)))</f>
        <v>0</v>
      </c>
      <c r="AY50" s="210">
        <f t="shared" si="17"/>
        <v>0</v>
      </c>
      <c r="AZ50" s="193">
        <f t="shared" si="14"/>
        <v>49</v>
      </c>
      <c r="BA50" s="211"/>
      <c r="BB50" s="211"/>
      <c r="BC50" s="211"/>
    </row>
    <row r="51" spans="1:55" x14ac:dyDescent="0.2">
      <c r="A51" s="192">
        <f>IF(A50=0,0,IF(db!$E$5&lt;A50+1,0,A50+1))</f>
        <v>0</v>
      </c>
      <c r="B51" s="193">
        <f t="shared" si="15"/>
        <v>0</v>
      </c>
      <c r="C51" s="194">
        <f>IF(A51=0,0,(C50*(1+db!$B$3)))</f>
        <v>0</v>
      </c>
      <c r="D51" s="194">
        <f>IF(A51=0,0,SUM($C$2:C51))</f>
        <v>0</v>
      </c>
      <c r="E51" s="195">
        <f>IF(A51=0,0,db!$E$4*((1+db!$B$4)^(A51-1)))</f>
        <v>0</v>
      </c>
      <c r="F51" s="195">
        <f>IF(E51&lt;=db!$L$7,E51,db!$L$7)</f>
        <v>0</v>
      </c>
      <c r="G51" s="194">
        <f>IF(A51=0,0,IF(db!$D$6="بله",(db!$B$6)*F51,0))</f>
        <v>0</v>
      </c>
      <c r="H51" s="194">
        <f>IF(G51&lt;=db!$L$2,G51,db!$L$2)</f>
        <v>0</v>
      </c>
      <c r="I51" s="195">
        <f>IF(A51=0,0,IF(db!$D$7="بله",(db!$B$7)*F51,0))</f>
        <v>0</v>
      </c>
      <c r="J51" s="196">
        <f>IF(B51&gt;69,0,IF(B51=0,0,IF(I51&lt;=db!$L$3,I51,db!$L$3)))</f>
        <v>0</v>
      </c>
      <c r="K51" s="194">
        <f>IF(A51=0,0,IF(db!$D$9="بله",(db!$B$9)*F51,0))</f>
        <v>0</v>
      </c>
      <c r="L51" s="194">
        <f>IF(B51&gt;69,0,IF(B51=0,0,IF(K51&lt;=db!$L$4,K51,db!$L$4)))</f>
        <v>0</v>
      </c>
      <c r="M51" s="197">
        <f>IF(AND(db!$D$8="بله",B51&lt;69,B51&gt;0),1,0)</f>
        <v>0</v>
      </c>
      <c r="N51" s="195">
        <f>(N52+C52)*M51*((1)/(1+db!AA53))*(LOOKUP(B51,'جدول مرگ و میر'!$A$2:$A$108,'جدول مرگ و میر'!$E$2:$E$108))</f>
        <v>0</v>
      </c>
      <c r="O51" s="194">
        <f>C51*db!B$10*IF('محاسبات سالانه'!B51&gt;69,0,(LOOKUP('محاسبات سالانه'!B51+1,'جدول مرگ و میر'!$A$2:$A$108,'جدول مرگ و میر'!$O$2:$O$108)-LOOKUP('محاسبات سالانه'!B51+11,'جدول مرگ و میر'!$A$2:$A$108,'جدول مرگ و میر'!$O$2:$O$108))/LOOKUP('محاسبات سالانه'!B51,'جدول مرگ و میر'!$A$2:$A$108,'جدول مرگ و میر'!$M$2:$M$108))*IF(db!$D$10="بله",1,0)</f>
        <v>0</v>
      </c>
      <c r="P51" s="195">
        <f>IF(A51=0,0,IF(db!$D$11="بله",(db!$B$11)*F51,0))</f>
        <v>0</v>
      </c>
      <c r="Q51" s="196">
        <f>IF(B51&gt;59,0,IF(B51=0,0,IF(P51&lt;=db!$L$5,P51,db!$L$5)))</f>
        <v>0</v>
      </c>
      <c r="R51" s="194">
        <f>IF(A51=0,0,IF(db!$D$12="بله",(db!$B$12)*F51,0))</f>
        <v>0</v>
      </c>
      <c r="S51" s="194">
        <f>IF(B51&gt;59,0,IF(B51=0,0,IF(R51&lt;=db!$L$6,R51,db!$L$6)))</f>
        <v>0</v>
      </c>
      <c r="T51" s="213"/>
      <c r="U51" s="199">
        <f>IF(A51=0,0,IF(B51&lt;(db!$E$2+2),LOOKUP(B51,'جدول مرگ و میر'!$A$2:$A$108,'جدول مرگ و میر'!$P$2:$P$108),IF((B51&gt;=db!$E$2+4),LOOKUP(B51,'جدول مرگ و میر'!$A$2:$A$108,'جدول مرگ و میر'!$R$2:$R$108),LOOKUP(B51,'جدول مرگ و میر'!$A$2:$A$108,'جدول مرگ و میر'!$Q$2:$Q$108))))</f>
        <v>0</v>
      </c>
      <c r="V51" s="200">
        <f t="shared" si="18"/>
        <v>0</v>
      </c>
      <c r="W51" s="201">
        <f>IF(A51=0,0,LOOKUP(db!$A$8,db!$AK$4:$AK$8,db!$AL$4:$AL$8))</f>
        <v>0</v>
      </c>
      <c r="X51" s="202">
        <f t="shared" si="19"/>
        <v>0</v>
      </c>
      <c r="Y51" s="200">
        <f>IF(A51=0,0,LOOKUP(db!$A$8,db!$AK$4:$AK$8,db!$AM$4:$AM$8))</f>
        <v>0</v>
      </c>
      <c r="Z51" s="203">
        <f t="shared" si="20"/>
        <v>0</v>
      </c>
      <c r="AA51" s="204">
        <f>IF(A51=0,0,LOOKUP(db!$A$8,db!$AK$4:$AK$8,db!$AN$4:$AN$8))</f>
        <v>0</v>
      </c>
      <c r="AB51" s="202">
        <f t="shared" si="21"/>
        <v>0</v>
      </c>
      <c r="AC51" s="200">
        <f>IF(db!$D$8="بله",Y51,0)</f>
        <v>0</v>
      </c>
      <c r="AD51" s="203">
        <f t="shared" si="22"/>
        <v>0</v>
      </c>
      <c r="AE51" s="204">
        <f>IF(db!$D$10="بله",Y51,0)</f>
        <v>0</v>
      </c>
      <c r="AF51" s="202">
        <f t="shared" si="23"/>
        <v>0</v>
      </c>
      <c r="AG51" s="203">
        <f>IF(A51=0,0,IF(B51&gt;60,0,LOOKUP(B51,db!$AP$3:$AP$63,db!$AQ$3:$AQ$63)))</f>
        <v>0</v>
      </c>
      <c r="AH51" s="203">
        <f t="shared" si="24"/>
        <v>0</v>
      </c>
      <c r="AI51" s="202">
        <f>IF(A51=0,0,IF(B51&gt;60,0,LOOKUP(B51,db!$AP$3:$AP$63,db!$AR$3:$AR$63)))</f>
        <v>0</v>
      </c>
      <c r="AJ51" s="202">
        <f t="shared" si="25"/>
        <v>0</v>
      </c>
      <c r="AK51" s="205"/>
      <c r="AL51" s="206">
        <f t="shared" si="26"/>
        <v>0</v>
      </c>
      <c r="AM51" s="207">
        <f t="shared" si="10"/>
        <v>0</v>
      </c>
      <c r="AN51" s="206">
        <f t="shared" si="11"/>
        <v>0</v>
      </c>
      <c r="AO51" s="207">
        <f t="shared" si="12"/>
        <v>0</v>
      </c>
      <c r="AP51" s="206">
        <f>(db!$AF$4/100)*(C51-AO51)</f>
        <v>0</v>
      </c>
      <c r="AQ51" s="206">
        <f>(db!$AF$8/100)*(C51-AO51)</f>
        <v>0</v>
      </c>
      <c r="AR51" s="207"/>
      <c r="AS51" s="206"/>
      <c r="AT51" s="206"/>
      <c r="AU51" s="207">
        <f t="shared" si="27"/>
        <v>0</v>
      </c>
      <c r="AV51" s="214"/>
      <c r="AW51" s="209">
        <f t="shared" si="28"/>
        <v>0</v>
      </c>
      <c r="AX51" s="210">
        <f>IF(A51=0,0,((AW51)*(1+db!Y53))+((AX50)*(1+db!U53)))</f>
        <v>0</v>
      </c>
      <c r="AY51" s="210">
        <f t="shared" si="17"/>
        <v>0</v>
      </c>
      <c r="AZ51" s="193">
        <f t="shared" si="14"/>
        <v>50</v>
      </c>
      <c r="BA51" s="211"/>
      <c r="BB51" s="211"/>
      <c r="BC51" s="211"/>
    </row>
    <row r="52" spans="1:55" x14ac:dyDescent="0.2">
      <c r="A52" s="192">
        <f>IF(A51=0,0,IF(db!$E$5&lt;A51+1,0,A51+1))</f>
        <v>0</v>
      </c>
      <c r="B52" s="193">
        <f t="shared" si="15"/>
        <v>0</v>
      </c>
      <c r="C52" s="194">
        <f>IF(A52=0,0,(C51*(1+db!$B$3)))</f>
        <v>0</v>
      </c>
      <c r="D52" s="194">
        <f>IF(A52=0,0,SUM($C$2:C52))</f>
        <v>0</v>
      </c>
      <c r="E52" s="195">
        <f>IF(A52=0,0,db!$E$4*((1+db!$B$4)^(A52-1)))</f>
        <v>0</v>
      </c>
      <c r="F52" s="195">
        <f>IF(E52&lt;=db!$L$7,E52,db!$L$7)</f>
        <v>0</v>
      </c>
      <c r="G52" s="194">
        <f>IF(A52=0,0,IF(db!$D$6="بله",(db!$B$6)*F52,0))</f>
        <v>0</v>
      </c>
      <c r="H52" s="194">
        <f>IF(G52&lt;=db!$L$2,G52,db!$L$2)</f>
        <v>0</v>
      </c>
      <c r="I52" s="195">
        <f>IF(A52=0,0,IF(db!$D$7="بله",(db!$B$7)*F52,0))</f>
        <v>0</v>
      </c>
      <c r="J52" s="196">
        <f>IF(B52&gt;69,0,IF(B52=0,0,IF(I52&lt;=db!$L$3,I52,db!$L$3)))</f>
        <v>0</v>
      </c>
      <c r="K52" s="194">
        <f>IF(A52=0,0,IF(db!$D$9="بله",(db!$B$9)*F52,0))</f>
        <v>0</v>
      </c>
      <c r="L52" s="194">
        <f>IF(B52&gt;69,0,IF(B52=0,0,IF(K52&lt;=db!$L$4,K52,db!$L$4)))</f>
        <v>0</v>
      </c>
      <c r="M52" s="197">
        <f>IF(AND(db!$D$8="بله",B52&lt;69,B52&gt;0),1,0)</f>
        <v>0</v>
      </c>
      <c r="N52" s="195">
        <f>(N53+C53)*M52*((1)/(1+db!AA54))*(LOOKUP(B52,'جدول مرگ و میر'!$A$2:$A$108,'جدول مرگ و میر'!$E$2:$E$108))</f>
        <v>0</v>
      </c>
      <c r="O52" s="194">
        <f>C52*db!B$10*IF('محاسبات سالانه'!B52&gt;69,0,(LOOKUP('محاسبات سالانه'!B52+1,'جدول مرگ و میر'!$A$2:$A$108,'جدول مرگ و میر'!$O$2:$O$108)-LOOKUP('محاسبات سالانه'!B52+11,'جدول مرگ و میر'!$A$2:$A$108,'جدول مرگ و میر'!$O$2:$O$108))/LOOKUP('محاسبات سالانه'!B52,'جدول مرگ و میر'!$A$2:$A$108,'جدول مرگ و میر'!$M$2:$M$108))*IF(db!$D$10="بله",1,0)</f>
        <v>0</v>
      </c>
      <c r="P52" s="195">
        <f>IF(A52=0,0,IF(db!$D$11="بله",(db!$B$11)*F52,0))</f>
        <v>0</v>
      </c>
      <c r="Q52" s="196">
        <f>IF(B52&gt;59,0,IF(B52=0,0,IF(P52&lt;=db!$L$5,P52,db!$L$5)))</f>
        <v>0</v>
      </c>
      <c r="R52" s="194">
        <f>IF(A52=0,0,IF(db!$D$12="بله",(db!$B$12)*F52,0))</f>
        <v>0</v>
      </c>
      <c r="S52" s="194">
        <f>IF(B52&gt;59,0,IF(B52=0,0,IF(R52&lt;=db!$L$6,R52,db!$L$6)))</f>
        <v>0</v>
      </c>
      <c r="T52" s="213"/>
      <c r="U52" s="199">
        <f>IF(A52=0,0,IF(B52&lt;(db!$E$2+2),LOOKUP(B52,'جدول مرگ و میر'!$A$2:$A$108,'جدول مرگ و میر'!$P$2:$P$108),IF((B52&gt;=db!$E$2+4),LOOKUP(B52,'جدول مرگ و میر'!$A$2:$A$108,'جدول مرگ و میر'!$R$2:$R$108),LOOKUP(B52,'جدول مرگ و میر'!$A$2:$A$108,'جدول مرگ و میر'!$Q$2:$Q$108))))</f>
        <v>0</v>
      </c>
      <c r="V52" s="200">
        <f t="shared" si="18"/>
        <v>0</v>
      </c>
      <c r="W52" s="201">
        <f>IF(A52=0,0,LOOKUP(db!$A$8,db!$AK$4:$AK$8,db!$AL$4:$AL$8))</f>
        <v>0</v>
      </c>
      <c r="X52" s="202">
        <f t="shared" si="19"/>
        <v>0</v>
      </c>
      <c r="Y52" s="200">
        <f>IF(A52=0,0,LOOKUP(db!$A$8,db!$AK$4:$AK$8,db!$AM$4:$AM$8))</f>
        <v>0</v>
      </c>
      <c r="Z52" s="203">
        <f t="shared" si="20"/>
        <v>0</v>
      </c>
      <c r="AA52" s="204">
        <f>IF(A52=0,0,LOOKUP(db!$A$8,db!$AK$4:$AK$8,db!$AN$4:$AN$8))</f>
        <v>0</v>
      </c>
      <c r="AB52" s="202">
        <f t="shared" si="21"/>
        <v>0</v>
      </c>
      <c r="AC52" s="200">
        <f>IF(db!$D$8="بله",Y52,0)</f>
        <v>0</v>
      </c>
      <c r="AD52" s="203">
        <f t="shared" si="22"/>
        <v>0</v>
      </c>
      <c r="AE52" s="204">
        <f>IF(db!$D$10="بله",Y52,0)</f>
        <v>0</v>
      </c>
      <c r="AF52" s="202">
        <f t="shared" si="23"/>
        <v>0</v>
      </c>
      <c r="AG52" s="203">
        <f>IF(A52=0,0,IF(B52&gt;60,0,LOOKUP(B52,db!$AP$3:$AP$63,db!$AQ$3:$AQ$63)))</f>
        <v>0</v>
      </c>
      <c r="AH52" s="203">
        <f t="shared" si="24"/>
        <v>0</v>
      </c>
      <c r="AI52" s="202">
        <f>IF(A52=0,0,IF(B52&gt;60,0,LOOKUP(B52,db!$AP$3:$AP$63,db!$AR$3:$AR$63)))</f>
        <v>0</v>
      </c>
      <c r="AJ52" s="202">
        <f t="shared" si="25"/>
        <v>0</v>
      </c>
      <c r="AK52" s="205"/>
      <c r="AL52" s="206">
        <f t="shared" si="26"/>
        <v>0</v>
      </c>
      <c r="AM52" s="207">
        <f t="shared" si="10"/>
        <v>0</v>
      </c>
      <c r="AN52" s="206">
        <f t="shared" si="11"/>
        <v>0</v>
      </c>
      <c r="AO52" s="207">
        <f t="shared" si="12"/>
        <v>0</v>
      </c>
      <c r="AP52" s="206">
        <f>(db!$AF$4/100)*(C52-AO52)</f>
        <v>0</v>
      </c>
      <c r="AQ52" s="206">
        <f>(db!$AF$8/100)*(C52-AO52)</f>
        <v>0</v>
      </c>
      <c r="AR52" s="207"/>
      <c r="AS52" s="206"/>
      <c r="AT52" s="206"/>
      <c r="AU52" s="207">
        <f t="shared" si="27"/>
        <v>0</v>
      </c>
      <c r="AV52" s="214"/>
      <c r="AW52" s="209">
        <f t="shared" si="28"/>
        <v>0</v>
      </c>
      <c r="AX52" s="210">
        <f>IF(A52=0,0,((AW52)*(1+db!Y54))+((AX51)*(1+db!U54)))</f>
        <v>0</v>
      </c>
      <c r="AY52" s="210">
        <f t="shared" si="17"/>
        <v>0</v>
      </c>
      <c r="AZ52" s="193">
        <f t="shared" si="14"/>
        <v>51</v>
      </c>
      <c r="BA52" s="211"/>
      <c r="BB52" s="211"/>
      <c r="BC52" s="211"/>
    </row>
    <row r="53" spans="1:55" x14ac:dyDescent="0.2">
      <c r="A53" s="192">
        <f>IF(A52=0,0,IF(db!$E$5&lt;A52+1,0,A52+1))</f>
        <v>0</v>
      </c>
      <c r="B53" s="193">
        <f t="shared" si="15"/>
        <v>0</v>
      </c>
      <c r="C53" s="194">
        <f>IF(A53=0,0,(C52*(1+db!$B$3)))</f>
        <v>0</v>
      </c>
      <c r="D53" s="194">
        <f>IF(A53=0,0,SUM($C$2:C53))</f>
        <v>0</v>
      </c>
      <c r="E53" s="195">
        <f>IF(A53=0,0,db!$E$4*((1+db!$B$4)^(A53-1)))</f>
        <v>0</v>
      </c>
      <c r="F53" s="195">
        <f>IF(E53&lt;=db!$L$7,E53,db!$L$7)</f>
        <v>0</v>
      </c>
      <c r="G53" s="194">
        <f>IF(A53=0,0,IF(db!$D$6="بله",(db!$B$6)*F53,0))</f>
        <v>0</v>
      </c>
      <c r="H53" s="194">
        <f>IF(G53&lt;=db!$L$2,G53,db!$L$2)</f>
        <v>0</v>
      </c>
      <c r="I53" s="195">
        <f>IF(A53=0,0,IF(db!$D$7="بله",(db!$B$7)*F53,0))</f>
        <v>0</v>
      </c>
      <c r="J53" s="196">
        <f>IF(B53&gt;69,0,IF(B53=0,0,IF(I53&lt;=db!$L$3,I53,db!$L$3)))</f>
        <v>0</v>
      </c>
      <c r="K53" s="194">
        <f>IF(A53=0,0,IF(db!$D$9="بله",(db!$B$9)*F53,0))</f>
        <v>0</v>
      </c>
      <c r="L53" s="194">
        <f>IF(B53&gt;69,0,IF(B53=0,0,IF(K53&lt;=db!$L$4,K53,db!$L$4)))</f>
        <v>0</v>
      </c>
      <c r="M53" s="197">
        <f>IF(AND(db!$D$8="بله",B53&lt;69,B53&gt;0),1,0)</f>
        <v>0</v>
      </c>
      <c r="N53" s="195">
        <f>(N54+C54)*M53*((1)/(1+db!AA55))*(LOOKUP(B53,'جدول مرگ و میر'!$A$2:$A$108,'جدول مرگ و میر'!$E$2:$E$108))</f>
        <v>0</v>
      </c>
      <c r="O53" s="194">
        <f>C53*db!B$10*IF('محاسبات سالانه'!B53&gt;69,0,(LOOKUP('محاسبات سالانه'!B53+1,'جدول مرگ و میر'!$A$2:$A$108,'جدول مرگ و میر'!$O$2:$O$108)-LOOKUP('محاسبات سالانه'!B53+11,'جدول مرگ و میر'!$A$2:$A$108,'جدول مرگ و میر'!$O$2:$O$108))/LOOKUP('محاسبات سالانه'!B53,'جدول مرگ و میر'!$A$2:$A$108,'جدول مرگ و میر'!$M$2:$M$108))*IF(db!$D$10="بله",1,0)</f>
        <v>0</v>
      </c>
      <c r="P53" s="195">
        <f>IF(A53=0,0,IF(db!$D$11="بله",(db!$B$11)*F53,0))</f>
        <v>0</v>
      </c>
      <c r="Q53" s="196">
        <f>IF(B53&gt;59,0,IF(B53=0,0,IF(P53&lt;=db!$L$5,P53,db!$L$5)))</f>
        <v>0</v>
      </c>
      <c r="R53" s="194">
        <f>IF(A53=0,0,IF(db!$D$12="بله",(db!$B$12)*F53,0))</f>
        <v>0</v>
      </c>
      <c r="S53" s="194">
        <f>IF(B53&gt;59,0,IF(B53=0,0,IF(R53&lt;=db!$L$6,R53,db!$L$6)))</f>
        <v>0</v>
      </c>
      <c r="T53" s="213"/>
      <c r="U53" s="199">
        <f>IF(A53=0,0,IF(B53&lt;(db!$E$2+2),LOOKUP(B53,'جدول مرگ و میر'!$A$2:$A$108,'جدول مرگ و میر'!$P$2:$P$108),IF((B53&gt;=db!$E$2+4),LOOKUP(B53,'جدول مرگ و میر'!$A$2:$A$108,'جدول مرگ و میر'!$R$2:$R$108),LOOKUP(B53,'جدول مرگ و میر'!$A$2:$A$108,'جدول مرگ و میر'!$Q$2:$Q$108))))</f>
        <v>0</v>
      </c>
      <c r="V53" s="200">
        <f t="shared" si="18"/>
        <v>0</v>
      </c>
      <c r="W53" s="201">
        <f>IF(A53=0,0,LOOKUP(db!$A$8,db!$AK$4:$AK$8,db!$AL$4:$AL$8))</f>
        <v>0</v>
      </c>
      <c r="X53" s="202">
        <f t="shared" si="19"/>
        <v>0</v>
      </c>
      <c r="Y53" s="200">
        <f>IF(A53=0,0,LOOKUP(db!$A$8,db!$AK$4:$AK$8,db!$AM$4:$AM$8))</f>
        <v>0</v>
      </c>
      <c r="Z53" s="203">
        <f t="shared" si="20"/>
        <v>0</v>
      </c>
      <c r="AA53" s="204">
        <f>IF(A53=0,0,LOOKUP(db!$A$8,db!$AK$4:$AK$8,db!$AN$4:$AN$8))</f>
        <v>0</v>
      </c>
      <c r="AB53" s="202">
        <f t="shared" si="21"/>
        <v>0</v>
      </c>
      <c r="AC53" s="200">
        <f>IF(db!$D$8="بله",Y53,0)</f>
        <v>0</v>
      </c>
      <c r="AD53" s="203">
        <f t="shared" si="22"/>
        <v>0</v>
      </c>
      <c r="AE53" s="204">
        <f>IF(db!$D$10="بله",Y53,0)</f>
        <v>0</v>
      </c>
      <c r="AF53" s="202">
        <f t="shared" si="23"/>
        <v>0</v>
      </c>
      <c r="AG53" s="203">
        <f>IF(A53=0,0,IF(B53&gt;60,0,LOOKUP(B53,db!$AP$3:$AP$63,db!$AQ$3:$AQ$63)))</f>
        <v>0</v>
      </c>
      <c r="AH53" s="203">
        <f t="shared" si="24"/>
        <v>0</v>
      </c>
      <c r="AI53" s="202">
        <f>IF(A53=0,0,IF(B53&gt;60,0,LOOKUP(B53,db!$AP$3:$AP$63,db!$AR$3:$AR$63)))</f>
        <v>0</v>
      </c>
      <c r="AJ53" s="202">
        <f t="shared" si="25"/>
        <v>0</v>
      </c>
      <c r="AK53" s="205"/>
      <c r="AL53" s="206">
        <f t="shared" si="26"/>
        <v>0</v>
      </c>
      <c r="AM53" s="207">
        <f t="shared" si="10"/>
        <v>0</v>
      </c>
      <c r="AN53" s="206">
        <f t="shared" si="11"/>
        <v>0</v>
      </c>
      <c r="AO53" s="207">
        <f t="shared" si="12"/>
        <v>0</v>
      </c>
      <c r="AP53" s="206">
        <f>(db!$AF$4/100)*(C53-AO53)</f>
        <v>0</v>
      </c>
      <c r="AQ53" s="206">
        <f>(db!$AF$8/100)*(C53-AO53)</f>
        <v>0</v>
      </c>
      <c r="AR53" s="207"/>
      <c r="AS53" s="206"/>
      <c r="AT53" s="206"/>
      <c r="AU53" s="207">
        <f t="shared" si="27"/>
        <v>0</v>
      </c>
      <c r="AV53" s="214"/>
      <c r="AW53" s="209">
        <f t="shared" si="28"/>
        <v>0</v>
      </c>
      <c r="AX53" s="210">
        <f>IF(A53=0,0,((AW53)*(1+db!Y55))+((AX52)*(1+db!U55)))</f>
        <v>0</v>
      </c>
      <c r="AY53" s="210">
        <f t="shared" si="17"/>
        <v>0</v>
      </c>
      <c r="AZ53" s="193">
        <f t="shared" si="14"/>
        <v>52</v>
      </c>
      <c r="BA53" s="211"/>
      <c r="BB53" s="211"/>
      <c r="BC53" s="211"/>
    </row>
    <row r="54" spans="1:55" x14ac:dyDescent="0.2">
      <c r="A54" s="192">
        <f>IF(A53=0,0,IF(db!$E$5&lt;A53+1,0,A53+1))</f>
        <v>0</v>
      </c>
      <c r="B54" s="193">
        <f t="shared" si="15"/>
        <v>0</v>
      </c>
      <c r="C54" s="194">
        <f>IF(A54=0,0,(C53*(1+db!$B$3)))</f>
        <v>0</v>
      </c>
      <c r="D54" s="194">
        <f>IF(A54=0,0,SUM($C$2:C54))</f>
        <v>0</v>
      </c>
      <c r="E54" s="195">
        <f>IF(A54=0,0,db!$E$4*((1+db!$B$4)^(A54-1)))</f>
        <v>0</v>
      </c>
      <c r="F54" s="195">
        <f>IF(E54&lt;=db!$L$7,E54,db!$L$7)</f>
        <v>0</v>
      </c>
      <c r="G54" s="194">
        <f>IF(A54=0,0,IF(db!$D$6="بله",(db!$B$6)*F54,0))</f>
        <v>0</v>
      </c>
      <c r="H54" s="194">
        <f>IF(G54&lt;=db!$L$2,G54,db!$L$2)</f>
        <v>0</v>
      </c>
      <c r="I54" s="195">
        <f>IF(A54=0,0,IF(db!$D$7="بله",(db!$B$7)*F54,0))</f>
        <v>0</v>
      </c>
      <c r="J54" s="196">
        <f>IF(B54&gt;69,0,IF(B54=0,0,IF(I54&lt;=db!$L$3,I54,db!$L$3)))</f>
        <v>0</v>
      </c>
      <c r="K54" s="194">
        <f>IF(A54=0,0,IF(db!$D$9="بله",(db!$B$9)*F54,0))</f>
        <v>0</v>
      </c>
      <c r="L54" s="194">
        <f>IF(B54&gt;69,0,IF(B54=0,0,IF(K54&lt;=db!$L$4,K54,db!$L$4)))</f>
        <v>0</v>
      </c>
      <c r="M54" s="197">
        <f>IF(AND(db!$D$8="بله",B54&lt;69,B54&gt;0),1,0)</f>
        <v>0</v>
      </c>
      <c r="N54" s="195">
        <f>(N55+C55)*M54*((1)/(1+db!AA56))*(LOOKUP(B54,'جدول مرگ و میر'!$A$2:$A$108,'جدول مرگ و میر'!$E$2:$E$108))</f>
        <v>0</v>
      </c>
      <c r="O54" s="194">
        <f>C54*db!B$10*IF('محاسبات سالانه'!B54&gt;69,0,(LOOKUP('محاسبات سالانه'!B54+1,'جدول مرگ و میر'!$A$2:$A$108,'جدول مرگ و میر'!$O$2:$O$108)-LOOKUP('محاسبات سالانه'!B54+11,'جدول مرگ و میر'!$A$2:$A$108,'جدول مرگ و میر'!$O$2:$O$108))/LOOKUP('محاسبات سالانه'!B54,'جدول مرگ و میر'!$A$2:$A$108,'جدول مرگ و میر'!$M$2:$M$108))*IF(db!$D$10="بله",1,0)</f>
        <v>0</v>
      </c>
      <c r="P54" s="195">
        <f>IF(A54=0,0,IF(db!$D$11="بله",(db!$B$11)*F54,0))</f>
        <v>0</v>
      </c>
      <c r="Q54" s="196">
        <f>IF(B54&gt;59,0,IF(B54=0,0,IF(P54&lt;=db!$L$5,P54,db!$L$5)))</f>
        <v>0</v>
      </c>
      <c r="R54" s="194">
        <f>IF(A54=0,0,IF(db!$D$12="بله",(db!$B$12)*F54,0))</f>
        <v>0</v>
      </c>
      <c r="S54" s="194">
        <f>IF(B54&gt;59,0,IF(B54=0,0,IF(R54&lt;=db!$L$6,R54,db!$L$6)))</f>
        <v>0</v>
      </c>
      <c r="T54" s="213"/>
      <c r="U54" s="199">
        <f>IF(A54=0,0,IF(B54&lt;(db!$E$2+2),LOOKUP(B54,'جدول مرگ و میر'!$A$2:$A$108,'جدول مرگ و میر'!$P$2:$P$108),IF((B54&gt;=db!$E$2+4),LOOKUP(B54,'جدول مرگ و میر'!$A$2:$A$108,'جدول مرگ و میر'!$R$2:$R$108),LOOKUP(B54,'جدول مرگ و میر'!$A$2:$A$108,'جدول مرگ و میر'!$Q$2:$Q$108))))</f>
        <v>0</v>
      </c>
      <c r="V54" s="200">
        <f t="shared" si="18"/>
        <v>0</v>
      </c>
      <c r="W54" s="201">
        <f>IF(A54=0,0,LOOKUP(db!$A$8,db!$AK$4:$AK$8,db!$AL$4:$AL$8))</f>
        <v>0</v>
      </c>
      <c r="X54" s="202">
        <f t="shared" si="19"/>
        <v>0</v>
      </c>
      <c r="Y54" s="200">
        <f>IF(A54=0,0,LOOKUP(db!$A$8,db!$AK$4:$AK$8,db!$AM$4:$AM$8))</f>
        <v>0</v>
      </c>
      <c r="Z54" s="203">
        <f t="shared" si="20"/>
        <v>0</v>
      </c>
      <c r="AA54" s="204">
        <f>IF(A54=0,0,LOOKUP(db!$A$8,db!$AK$4:$AK$8,db!$AN$4:$AN$8))</f>
        <v>0</v>
      </c>
      <c r="AB54" s="202">
        <f t="shared" si="21"/>
        <v>0</v>
      </c>
      <c r="AC54" s="200">
        <f>IF(db!$D$8="بله",Y54,0)</f>
        <v>0</v>
      </c>
      <c r="AD54" s="203">
        <f t="shared" si="22"/>
        <v>0</v>
      </c>
      <c r="AE54" s="204">
        <f>IF(db!$D$10="بله",Y54,0)</f>
        <v>0</v>
      </c>
      <c r="AF54" s="202">
        <f t="shared" si="23"/>
        <v>0</v>
      </c>
      <c r="AG54" s="203">
        <f>IF(A54=0,0,IF(B54&gt;60,0,LOOKUP(B54,db!$AP$3:$AP$63,db!$AQ$3:$AQ$63)))</f>
        <v>0</v>
      </c>
      <c r="AH54" s="203">
        <f t="shared" si="24"/>
        <v>0</v>
      </c>
      <c r="AI54" s="202">
        <f>IF(A54=0,0,IF(B54&gt;60,0,LOOKUP(B54,db!$AP$3:$AP$63,db!$AR$3:$AR$63)))</f>
        <v>0</v>
      </c>
      <c r="AJ54" s="202">
        <f t="shared" si="25"/>
        <v>0</v>
      </c>
      <c r="AK54" s="205"/>
      <c r="AL54" s="206">
        <f t="shared" si="26"/>
        <v>0</v>
      </c>
      <c r="AM54" s="207">
        <f t="shared" si="10"/>
        <v>0</v>
      </c>
      <c r="AN54" s="206">
        <f t="shared" si="11"/>
        <v>0</v>
      </c>
      <c r="AO54" s="207">
        <f t="shared" si="12"/>
        <v>0</v>
      </c>
      <c r="AP54" s="206">
        <f>(db!$AF$4/100)*(C54-AO54)</f>
        <v>0</v>
      </c>
      <c r="AQ54" s="206">
        <f>(db!$AF$8/100)*(C54-AO54)</f>
        <v>0</v>
      </c>
      <c r="AR54" s="207"/>
      <c r="AS54" s="206"/>
      <c r="AT54" s="206"/>
      <c r="AU54" s="207">
        <f t="shared" si="27"/>
        <v>0</v>
      </c>
      <c r="AV54" s="214"/>
      <c r="AW54" s="209">
        <f t="shared" si="28"/>
        <v>0</v>
      </c>
      <c r="AX54" s="210">
        <f>IF(A54=0,0,((AW54)*(1+db!Y56))+((AX53)*(1+db!U56)))</f>
        <v>0</v>
      </c>
      <c r="AY54" s="210">
        <f t="shared" si="17"/>
        <v>0</v>
      </c>
      <c r="AZ54" s="193">
        <f t="shared" si="14"/>
        <v>53</v>
      </c>
      <c r="BA54" s="211"/>
      <c r="BB54" s="211"/>
      <c r="BC54" s="211"/>
    </row>
    <row r="55" spans="1:55" x14ac:dyDescent="0.2">
      <c r="A55" s="192">
        <f>IF(A54=0,0,IF(db!$E$5&lt;A54+1,0,A54+1))</f>
        <v>0</v>
      </c>
      <c r="B55" s="193">
        <f t="shared" si="15"/>
        <v>0</v>
      </c>
      <c r="C55" s="194">
        <f>IF(A55=0,0,(C54*(1+db!$B$3)))</f>
        <v>0</v>
      </c>
      <c r="D55" s="194">
        <f>IF(A55=0,0,SUM($C$2:C55))</f>
        <v>0</v>
      </c>
      <c r="E55" s="195">
        <f>IF(A55=0,0,db!$E$4*((1+db!$B$4)^(A55-1)))</f>
        <v>0</v>
      </c>
      <c r="F55" s="195">
        <f>IF(E55&lt;=db!$L$7,E55,db!$L$7)</f>
        <v>0</v>
      </c>
      <c r="G55" s="194">
        <f>IF(A55=0,0,IF(db!$D$6="بله",(db!$B$6)*F55,0))</f>
        <v>0</v>
      </c>
      <c r="H55" s="194">
        <f>IF(G55&lt;=db!$L$2,G55,db!$L$2)</f>
        <v>0</v>
      </c>
      <c r="I55" s="195">
        <f>IF(A55=0,0,IF(db!$D$7="بله",(db!$B$7)*F55,0))</f>
        <v>0</v>
      </c>
      <c r="J55" s="196">
        <f>IF(B55&gt;69,0,IF(B55=0,0,IF(I55&lt;=db!$L$3,I55,db!$L$3)))</f>
        <v>0</v>
      </c>
      <c r="K55" s="194">
        <f>IF(A55=0,0,IF(db!$D$9="بله",(db!$B$9)*F55,0))</f>
        <v>0</v>
      </c>
      <c r="L55" s="194">
        <f>IF(B55&gt;69,0,IF(B55=0,0,IF(K55&lt;=db!$L$4,K55,db!$L$4)))</f>
        <v>0</v>
      </c>
      <c r="M55" s="197">
        <f>IF(AND(db!$D$8="بله",B55&lt;69,B55&gt;0),1,0)</f>
        <v>0</v>
      </c>
      <c r="N55" s="195">
        <f>(N56+C56)*M55*((1)/(1+db!AA57))*(LOOKUP(B55,'جدول مرگ و میر'!$A$2:$A$108,'جدول مرگ و میر'!$E$2:$E$108))</f>
        <v>0</v>
      </c>
      <c r="O55" s="194">
        <f>C55*db!B$10*IF('محاسبات سالانه'!B55&gt;69,0,(LOOKUP('محاسبات سالانه'!B55+1,'جدول مرگ و میر'!$A$2:$A$108,'جدول مرگ و میر'!$O$2:$O$108)-LOOKUP('محاسبات سالانه'!B55+11,'جدول مرگ و میر'!$A$2:$A$108,'جدول مرگ و میر'!$O$2:$O$108))/LOOKUP('محاسبات سالانه'!B55,'جدول مرگ و میر'!$A$2:$A$108,'جدول مرگ و میر'!$M$2:$M$108))*IF(db!$D$10="بله",1,0)</f>
        <v>0</v>
      </c>
      <c r="P55" s="195">
        <f>IF(A55=0,0,IF(db!$D$11="بله",(db!$B$11)*F55,0))</f>
        <v>0</v>
      </c>
      <c r="Q55" s="196">
        <f>IF(B55&gt;59,0,IF(B55=0,0,IF(P55&lt;=db!$L$5,P55,db!$L$5)))</f>
        <v>0</v>
      </c>
      <c r="R55" s="194">
        <f>IF(A55=0,0,IF(db!$D$12="بله",(db!$B$12)*F55,0))</f>
        <v>0</v>
      </c>
      <c r="S55" s="194">
        <f>IF(B55&gt;59,0,IF(B55=0,0,IF(R55&lt;=db!$L$6,R55,db!$L$6)))</f>
        <v>0</v>
      </c>
      <c r="T55" s="213"/>
      <c r="U55" s="199">
        <f>IF(A55=0,0,IF(B55&lt;(db!$E$2+2),LOOKUP(B55,'جدول مرگ و میر'!$A$2:$A$108,'جدول مرگ و میر'!$P$2:$P$108),IF((B55&gt;=db!$E$2+4),LOOKUP(B55,'جدول مرگ و میر'!$A$2:$A$108,'جدول مرگ و میر'!$R$2:$R$108),LOOKUP(B55,'جدول مرگ و میر'!$A$2:$A$108,'جدول مرگ و میر'!$Q$2:$Q$108))))</f>
        <v>0</v>
      </c>
      <c r="V55" s="200">
        <f t="shared" si="18"/>
        <v>0</v>
      </c>
      <c r="W55" s="201">
        <f>IF(A55=0,0,LOOKUP(db!$A$8,db!$AK$4:$AK$8,db!$AL$4:$AL$8))</f>
        <v>0</v>
      </c>
      <c r="X55" s="202">
        <f t="shared" si="19"/>
        <v>0</v>
      </c>
      <c r="Y55" s="200">
        <f>IF(A55=0,0,LOOKUP(db!$A$8,db!$AK$4:$AK$8,db!$AM$4:$AM$8))</f>
        <v>0</v>
      </c>
      <c r="Z55" s="203">
        <f t="shared" si="20"/>
        <v>0</v>
      </c>
      <c r="AA55" s="204">
        <f>IF(A55=0,0,LOOKUP(db!$A$8,db!$AK$4:$AK$8,db!$AN$4:$AN$8))</f>
        <v>0</v>
      </c>
      <c r="AB55" s="202">
        <f t="shared" si="21"/>
        <v>0</v>
      </c>
      <c r="AC55" s="200">
        <f>IF(db!$D$8="بله",Y55,0)</f>
        <v>0</v>
      </c>
      <c r="AD55" s="203">
        <f t="shared" si="22"/>
        <v>0</v>
      </c>
      <c r="AE55" s="204">
        <f>IF(db!$D$10="بله",Y55,0)</f>
        <v>0</v>
      </c>
      <c r="AF55" s="202">
        <f t="shared" si="23"/>
        <v>0</v>
      </c>
      <c r="AG55" s="203">
        <f>IF(A55=0,0,IF(B55&gt;60,0,LOOKUP(B55,db!$AP$3:$AP$63,db!$AQ$3:$AQ$63)))</f>
        <v>0</v>
      </c>
      <c r="AH55" s="203">
        <f t="shared" si="24"/>
        <v>0</v>
      </c>
      <c r="AI55" s="202">
        <f>IF(A55=0,0,IF(B55&gt;60,0,LOOKUP(B55,db!$AP$3:$AP$63,db!$AR$3:$AR$63)))</f>
        <v>0</v>
      </c>
      <c r="AJ55" s="202">
        <f t="shared" si="25"/>
        <v>0</v>
      </c>
      <c r="AK55" s="205"/>
      <c r="AL55" s="206">
        <f t="shared" si="26"/>
        <v>0</v>
      </c>
      <c r="AM55" s="207">
        <f t="shared" si="10"/>
        <v>0</v>
      </c>
      <c r="AN55" s="206">
        <f t="shared" si="11"/>
        <v>0</v>
      </c>
      <c r="AO55" s="207">
        <f t="shared" si="12"/>
        <v>0</v>
      </c>
      <c r="AP55" s="206">
        <f>(db!$AF$4/100)*(C55-AO55)</f>
        <v>0</v>
      </c>
      <c r="AQ55" s="206">
        <f>(db!$AF$8/100)*(C55-AO55)</f>
        <v>0</v>
      </c>
      <c r="AR55" s="207"/>
      <c r="AS55" s="206"/>
      <c r="AT55" s="206"/>
      <c r="AU55" s="207">
        <f t="shared" si="27"/>
        <v>0</v>
      </c>
      <c r="AV55" s="214"/>
      <c r="AW55" s="209">
        <f t="shared" si="28"/>
        <v>0</v>
      </c>
      <c r="AX55" s="210">
        <f>IF(A55=0,0,((AW55)*(1+db!Y57))+((AX54)*(1+db!U57)))</f>
        <v>0</v>
      </c>
      <c r="AY55" s="210">
        <f t="shared" si="17"/>
        <v>0</v>
      </c>
      <c r="AZ55" s="193">
        <f t="shared" si="14"/>
        <v>54</v>
      </c>
      <c r="BA55" s="211"/>
      <c r="BB55" s="211"/>
      <c r="BC55" s="211"/>
    </row>
    <row r="56" spans="1:55" x14ac:dyDescent="0.2">
      <c r="A56" s="192">
        <f>IF(A55=0,0,IF(db!$E$5&lt;A55+1,0,A55+1))</f>
        <v>0</v>
      </c>
      <c r="B56" s="193">
        <f t="shared" si="15"/>
        <v>0</v>
      </c>
      <c r="C56" s="194">
        <f>IF(A56=0,0,(C55*(1+db!$B$3)))</f>
        <v>0</v>
      </c>
      <c r="D56" s="194">
        <f>IF(A56=0,0,SUM($C$2:C56))</f>
        <v>0</v>
      </c>
      <c r="E56" s="195">
        <f>IF(A56=0,0,db!$E$4*((1+db!$B$4)^(A56-1)))</f>
        <v>0</v>
      </c>
      <c r="F56" s="195">
        <f>IF(E56&lt;=db!$L$7,E56,db!$L$7)</f>
        <v>0</v>
      </c>
      <c r="G56" s="194">
        <f>IF(A56=0,0,IF(db!$D$6="بله",(db!$B$6)*F56,0))</f>
        <v>0</v>
      </c>
      <c r="H56" s="194">
        <f>IF(G56&lt;=db!$L$2,G56,db!$L$2)</f>
        <v>0</v>
      </c>
      <c r="I56" s="195">
        <f>IF(A56=0,0,IF(db!$D$7="بله",(db!$B$7)*F56,0))</f>
        <v>0</v>
      </c>
      <c r="J56" s="196">
        <f>IF(B56&gt;69,0,IF(B56=0,0,IF(I56&lt;=db!$L$3,I56,db!$L$3)))</f>
        <v>0</v>
      </c>
      <c r="K56" s="194">
        <f>IF(A56=0,0,IF(db!$D$9="بله",(db!$B$9)*F56,0))</f>
        <v>0</v>
      </c>
      <c r="L56" s="194">
        <f>IF(B56&gt;69,0,IF(B56=0,0,IF(K56&lt;=db!$L$4,K56,db!$L$4)))</f>
        <v>0</v>
      </c>
      <c r="M56" s="197">
        <f>IF(AND(db!$D$8="بله",B56&lt;69,B56&gt;0),1,0)</f>
        <v>0</v>
      </c>
      <c r="N56" s="195">
        <f>(N57+C57)*M56*((1)/(1+db!AA58))*(LOOKUP(B56,'جدول مرگ و میر'!$A$2:$A$108,'جدول مرگ و میر'!$E$2:$E$108))</f>
        <v>0</v>
      </c>
      <c r="O56" s="194">
        <f>C56*db!B$10*IF('محاسبات سالانه'!B56&gt;69,0,(LOOKUP('محاسبات سالانه'!B56+1,'جدول مرگ و میر'!$A$2:$A$108,'جدول مرگ و میر'!$O$2:$O$108)-LOOKUP('محاسبات سالانه'!B56+11,'جدول مرگ و میر'!$A$2:$A$108,'جدول مرگ و میر'!$O$2:$O$108))/LOOKUP('محاسبات سالانه'!B56,'جدول مرگ و میر'!$A$2:$A$108,'جدول مرگ و میر'!$M$2:$M$108))*IF(db!$D$10="بله",1,0)</f>
        <v>0</v>
      </c>
      <c r="P56" s="195">
        <f>IF(A56=0,0,IF(db!$D$11="بله",(db!$B$11)*F56,0))</f>
        <v>0</v>
      </c>
      <c r="Q56" s="196">
        <f>IF(B56&gt;59,0,IF(B56=0,0,IF(P56&lt;=db!$L$5,P56,db!$L$5)))</f>
        <v>0</v>
      </c>
      <c r="R56" s="194">
        <f>IF(A56=0,0,IF(db!$D$12="بله",(db!$B$12)*F56,0))</f>
        <v>0</v>
      </c>
      <c r="S56" s="194">
        <f>IF(B56&gt;59,0,IF(B56=0,0,IF(R56&lt;=db!$L$6,R56,db!$L$6)))</f>
        <v>0</v>
      </c>
      <c r="T56" s="213"/>
      <c r="U56" s="199">
        <f>IF(A56=0,0,IF(B56&lt;(db!$E$2+2),LOOKUP(B56,'جدول مرگ و میر'!$A$2:$A$108,'جدول مرگ و میر'!$P$2:$P$108),IF((B56&gt;=db!$E$2+4),LOOKUP(B56,'جدول مرگ و میر'!$A$2:$A$108,'جدول مرگ و میر'!$R$2:$R$108),LOOKUP(B56,'جدول مرگ و میر'!$A$2:$A$108,'جدول مرگ و میر'!$Q$2:$Q$108))))</f>
        <v>0</v>
      </c>
      <c r="V56" s="200">
        <f t="shared" si="18"/>
        <v>0</v>
      </c>
      <c r="W56" s="201">
        <f>IF(A56=0,0,LOOKUP(db!$A$8,db!$AK$4:$AK$8,db!$AL$4:$AL$8))</f>
        <v>0</v>
      </c>
      <c r="X56" s="202">
        <f t="shared" si="19"/>
        <v>0</v>
      </c>
      <c r="Y56" s="200">
        <f>IF(A56=0,0,LOOKUP(db!$A$8,db!$AK$4:$AK$8,db!$AM$4:$AM$8))</f>
        <v>0</v>
      </c>
      <c r="Z56" s="203">
        <f t="shared" si="20"/>
        <v>0</v>
      </c>
      <c r="AA56" s="204">
        <f>IF(A56=0,0,LOOKUP(db!$A$8,db!$AK$4:$AK$8,db!$AN$4:$AN$8))</f>
        <v>0</v>
      </c>
      <c r="AB56" s="202">
        <f t="shared" si="21"/>
        <v>0</v>
      </c>
      <c r="AC56" s="200">
        <f>IF(db!$D$8="بله",Y56,0)</f>
        <v>0</v>
      </c>
      <c r="AD56" s="203">
        <f t="shared" si="22"/>
        <v>0</v>
      </c>
      <c r="AE56" s="204">
        <f>IF(db!$D$10="بله",Y56,0)</f>
        <v>0</v>
      </c>
      <c r="AF56" s="202">
        <f t="shared" si="23"/>
        <v>0</v>
      </c>
      <c r="AG56" s="203">
        <f>IF(A56=0,0,IF(B56&gt;60,0,LOOKUP(B56,db!$AP$3:$AP$63,db!$AQ$3:$AQ$63)))</f>
        <v>0</v>
      </c>
      <c r="AH56" s="203">
        <f t="shared" si="24"/>
        <v>0</v>
      </c>
      <c r="AI56" s="202">
        <f>IF(A56=0,0,IF(B56&gt;60,0,LOOKUP(B56,db!$AP$3:$AP$63,db!$AR$3:$AR$63)))</f>
        <v>0</v>
      </c>
      <c r="AJ56" s="202">
        <f t="shared" si="25"/>
        <v>0</v>
      </c>
      <c r="AK56" s="205"/>
      <c r="AL56" s="206">
        <f t="shared" si="26"/>
        <v>0</v>
      </c>
      <c r="AM56" s="207">
        <f t="shared" si="10"/>
        <v>0</v>
      </c>
      <c r="AN56" s="206">
        <f t="shared" si="11"/>
        <v>0</v>
      </c>
      <c r="AO56" s="207">
        <f t="shared" si="12"/>
        <v>0</v>
      </c>
      <c r="AP56" s="206">
        <f>(db!$AF$4/100)*(C56-AO56)</f>
        <v>0</v>
      </c>
      <c r="AQ56" s="206">
        <f>(db!$AF$8/100)*(C56-AO56)</f>
        <v>0</v>
      </c>
      <c r="AR56" s="207"/>
      <c r="AS56" s="206"/>
      <c r="AT56" s="206"/>
      <c r="AU56" s="207">
        <f t="shared" si="27"/>
        <v>0</v>
      </c>
      <c r="AV56" s="214"/>
      <c r="AW56" s="209">
        <f t="shared" si="28"/>
        <v>0</v>
      </c>
      <c r="AX56" s="210">
        <f>IF(A56=0,0,((AW56)*(1+db!Y58))+((AX55)*(1+db!U58)))</f>
        <v>0</v>
      </c>
      <c r="AY56" s="210">
        <f t="shared" si="17"/>
        <v>0</v>
      </c>
      <c r="AZ56" s="193">
        <f t="shared" si="14"/>
        <v>55</v>
      </c>
      <c r="BA56" s="211"/>
      <c r="BB56" s="211"/>
      <c r="BC56" s="211"/>
    </row>
    <row r="57" spans="1:55" x14ac:dyDescent="0.2">
      <c r="A57" s="192">
        <f>IF(A56=0,0,IF(db!$E$5&lt;A56+1,0,A56+1))</f>
        <v>0</v>
      </c>
      <c r="B57" s="193">
        <f t="shared" si="15"/>
        <v>0</v>
      </c>
      <c r="C57" s="194">
        <f>IF(A57=0,0,(C56*(1+db!$B$3)))</f>
        <v>0</v>
      </c>
      <c r="D57" s="194">
        <f>IF(A57=0,0,SUM($C$2:C57))</f>
        <v>0</v>
      </c>
      <c r="E57" s="195">
        <f>IF(A57=0,0,db!$E$4*((1+db!$B$4)^(A57-1)))</f>
        <v>0</v>
      </c>
      <c r="F57" s="195">
        <f>IF(E57&lt;=db!$L$7,E57,db!$L$7)</f>
        <v>0</v>
      </c>
      <c r="G57" s="194">
        <f>IF(A57=0,0,IF(db!$D$6="بله",(db!$B$6)*F57,0))</f>
        <v>0</v>
      </c>
      <c r="H57" s="194">
        <f>IF(G57&lt;=db!$L$2,G57,db!$L$2)</f>
        <v>0</v>
      </c>
      <c r="I57" s="195">
        <f>IF(A57=0,0,IF(db!$D$7="بله",(db!$B$7)*F57,0))</f>
        <v>0</v>
      </c>
      <c r="J57" s="196">
        <f>IF(B57&gt;69,0,IF(B57=0,0,IF(I57&lt;=db!$L$3,I57,db!$L$3)))</f>
        <v>0</v>
      </c>
      <c r="K57" s="194">
        <f>IF(A57=0,0,IF(db!$D$9="بله",(db!$B$9)*F57,0))</f>
        <v>0</v>
      </c>
      <c r="L57" s="194">
        <f>IF(B57&gt;69,0,IF(B57=0,0,IF(K57&lt;=db!$L$4,K57,db!$L$4)))</f>
        <v>0</v>
      </c>
      <c r="M57" s="197">
        <f>IF(AND(db!$D$8="بله",B57&lt;69,B57&gt;0),1,0)</f>
        <v>0</v>
      </c>
      <c r="N57" s="195">
        <f>(N58+C58)*M57*((1)/(1+db!AA59))*(LOOKUP(B57,'جدول مرگ و میر'!$A$2:$A$108,'جدول مرگ و میر'!$E$2:$E$108))</f>
        <v>0</v>
      </c>
      <c r="O57" s="194">
        <f>C57*db!B$10*IF('محاسبات سالانه'!B57&gt;69,0,(LOOKUP('محاسبات سالانه'!B57+1,'جدول مرگ و میر'!$A$2:$A$108,'جدول مرگ و میر'!$O$2:$O$108)-LOOKUP('محاسبات سالانه'!B57+11,'جدول مرگ و میر'!$A$2:$A$108,'جدول مرگ و میر'!$O$2:$O$108))/LOOKUP('محاسبات سالانه'!B57,'جدول مرگ و میر'!$A$2:$A$108,'جدول مرگ و میر'!$M$2:$M$108))*IF(db!$D$10="بله",1,0)</f>
        <v>0</v>
      </c>
      <c r="P57" s="195">
        <f>IF(A57=0,0,IF(db!$D$11="بله",(db!$B$11)*F57,0))</f>
        <v>0</v>
      </c>
      <c r="Q57" s="196">
        <f>IF(B57&gt;59,0,IF(B57=0,0,IF(P57&lt;=db!$L$5,P57,db!$L$5)))</f>
        <v>0</v>
      </c>
      <c r="R57" s="194">
        <f>IF(A57=0,0,IF(db!$D$12="بله",(db!$B$12)*F57,0))</f>
        <v>0</v>
      </c>
      <c r="S57" s="194">
        <f>IF(B57&gt;59,0,IF(B57=0,0,IF(R57&lt;=db!$L$6,R57,db!$L$6)))</f>
        <v>0</v>
      </c>
      <c r="T57" s="213"/>
      <c r="U57" s="199">
        <f>IF(A57=0,0,IF(B57&lt;(db!$E$2+2),LOOKUP(B57,'جدول مرگ و میر'!$A$2:$A$108,'جدول مرگ و میر'!$P$2:$P$108),IF((B57&gt;=db!$E$2+4),LOOKUP(B57,'جدول مرگ و میر'!$A$2:$A$108,'جدول مرگ و میر'!$R$2:$R$108),LOOKUP(B57,'جدول مرگ و میر'!$A$2:$A$108,'جدول مرگ و میر'!$Q$2:$Q$108))))</f>
        <v>0</v>
      </c>
      <c r="V57" s="200">
        <f t="shared" si="18"/>
        <v>0</v>
      </c>
      <c r="W57" s="201">
        <f>IF(A57=0,0,LOOKUP(db!$A$8,db!$AK$4:$AK$8,db!$AL$4:$AL$8))</f>
        <v>0</v>
      </c>
      <c r="X57" s="202">
        <f t="shared" si="19"/>
        <v>0</v>
      </c>
      <c r="Y57" s="200">
        <f>IF(A57=0,0,LOOKUP(db!$A$8,db!$AK$4:$AK$8,db!$AM$4:$AM$8))</f>
        <v>0</v>
      </c>
      <c r="Z57" s="203">
        <f t="shared" si="20"/>
        <v>0</v>
      </c>
      <c r="AA57" s="204">
        <f>IF(A57=0,0,LOOKUP(db!$A$8,db!$AK$4:$AK$8,db!$AN$4:$AN$8))</f>
        <v>0</v>
      </c>
      <c r="AB57" s="202">
        <f t="shared" si="21"/>
        <v>0</v>
      </c>
      <c r="AC57" s="200">
        <f>IF(db!$D$8="بله",Y57,0)</f>
        <v>0</v>
      </c>
      <c r="AD57" s="203">
        <f t="shared" si="22"/>
        <v>0</v>
      </c>
      <c r="AE57" s="204">
        <f>IF(db!$D$10="بله",Y57,0)</f>
        <v>0</v>
      </c>
      <c r="AF57" s="202">
        <f t="shared" si="23"/>
        <v>0</v>
      </c>
      <c r="AG57" s="203">
        <f>IF(A57=0,0,IF(B57&gt;60,0,LOOKUP(B57,db!$AP$3:$AP$63,db!$AQ$3:$AQ$63)))</f>
        <v>0</v>
      </c>
      <c r="AH57" s="203">
        <f t="shared" si="24"/>
        <v>0</v>
      </c>
      <c r="AI57" s="202">
        <f>IF(A57=0,0,IF(B57&gt;60,0,LOOKUP(B57,db!$AP$3:$AP$63,db!$AR$3:$AR$63)))</f>
        <v>0</v>
      </c>
      <c r="AJ57" s="202">
        <f t="shared" si="25"/>
        <v>0</v>
      </c>
      <c r="AK57" s="205"/>
      <c r="AL57" s="206">
        <f t="shared" si="26"/>
        <v>0</v>
      </c>
      <c r="AM57" s="207">
        <f t="shared" si="10"/>
        <v>0</v>
      </c>
      <c r="AN57" s="206">
        <f t="shared" si="11"/>
        <v>0</v>
      </c>
      <c r="AO57" s="207">
        <f t="shared" si="12"/>
        <v>0</v>
      </c>
      <c r="AP57" s="206">
        <f>(db!$AF$4/100)*(C57-AO57)</f>
        <v>0</v>
      </c>
      <c r="AQ57" s="206">
        <f>(db!$AF$8/100)*(C57-AO57)</f>
        <v>0</v>
      </c>
      <c r="AR57" s="207"/>
      <c r="AS57" s="206"/>
      <c r="AT57" s="206"/>
      <c r="AU57" s="207">
        <f t="shared" si="27"/>
        <v>0</v>
      </c>
      <c r="AV57" s="214"/>
      <c r="AW57" s="209">
        <f t="shared" si="28"/>
        <v>0</v>
      </c>
      <c r="AX57" s="210">
        <f>IF(A57=0,0,((AW57)*(1+db!Y59))+((AX56)*(1+db!U59)))</f>
        <v>0</v>
      </c>
      <c r="AY57" s="210">
        <f t="shared" si="17"/>
        <v>0</v>
      </c>
      <c r="AZ57" s="193">
        <f t="shared" si="14"/>
        <v>56</v>
      </c>
      <c r="BA57" s="211"/>
      <c r="BB57" s="211"/>
      <c r="BC57" s="211"/>
    </row>
    <row r="58" spans="1:55" x14ac:dyDescent="0.2">
      <c r="A58" s="192">
        <f>IF(A57=0,0,IF(db!$E$5&lt;A57+1,0,A57+1))</f>
        <v>0</v>
      </c>
      <c r="B58" s="193">
        <f t="shared" si="15"/>
        <v>0</v>
      </c>
      <c r="C58" s="194">
        <f>IF(A58=0,0,(C57*(1+db!$B$3)))</f>
        <v>0</v>
      </c>
      <c r="D58" s="194">
        <f>IF(A58=0,0,SUM($C$2:C58))</f>
        <v>0</v>
      </c>
      <c r="E58" s="195">
        <f>IF(A58=0,0,db!$E$4*((1+db!$B$4)^(A58-1)))</f>
        <v>0</v>
      </c>
      <c r="F58" s="195">
        <f>IF(E58&lt;=db!$L$7,E58,db!$L$7)</f>
        <v>0</v>
      </c>
      <c r="G58" s="194">
        <f>IF(A58=0,0,IF(db!$D$6="بله",(db!$B$6)*F58,0))</f>
        <v>0</v>
      </c>
      <c r="H58" s="194">
        <f>IF(G58&lt;=db!$L$2,G58,db!$L$2)</f>
        <v>0</v>
      </c>
      <c r="I58" s="195">
        <f>IF(A58=0,0,IF(db!$D$7="بله",(db!$B$7)*F58,0))</f>
        <v>0</v>
      </c>
      <c r="J58" s="196">
        <f>IF(B58&gt;69,0,IF(B58=0,0,IF(I58&lt;=db!$L$3,I58,db!$L$3)))</f>
        <v>0</v>
      </c>
      <c r="K58" s="194">
        <f>IF(A58=0,0,IF(db!$D$9="بله",(db!$B$9)*F58,0))</f>
        <v>0</v>
      </c>
      <c r="L58" s="194">
        <f>IF(B58&gt;69,0,IF(B58=0,0,IF(K58&lt;=db!$L$4,K58,db!$L$4)))</f>
        <v>0</v>
      </c>
      <c r="M58" s="197">
        <f>IF(AND(db!$D$8="بله",B58&lt;69,B58&gt;0),1,0)</f>
        <v>0</v>
      </c>
      <c r="N58" s="195">
        <f>(N59+C59)*M58*((1)/(1+db!AA60))*(LOOKUP(B58,'جدول مرگ و میر'!$A$2:$A$108,'جدول مرگ و میر'!$E$2:$E$108))</f>
        <v>0</v>
      </c>
      <c r="O58" s="194">
        <f>C58*db!B$10*IF('محاسبات سالانه'!B58&gt;69,0,(LOOKUP('محاسبات سالانه'!B58+1,'جدول مرگ و میر'!$A$2:$A$108,'جدول مرگ و میر'!$O$2:$O$108)-LOOKUP('محاسبات سالانه'!B58+11,'جدول مرگ و میر'!$A$2:$A$108,'جدول مرگ و میر'!$O$2:$O$108))/LOOKUP('محاسبات سالانه'!B58,'جدول مرگ و میر'!$A$2:$A$108,'جدول مرگ و میر'!$M$2:$M$108))*IF(db!$D$10="بله",1,0)</f>
        <v>0</v>
      </c>
      <c r="P58" s="195">
        <f>IF(A58=0,0,IF(db!$D$11="بله",(db!$B$11)*F58,0))</f>
        <v>0</v>
      </c>
      <c r="Q58" s="196">
        <f>IF(B58&gt;59,0,IF(B58=0,0,IF(P58&lt;=db!$L$5,P58,db!$L$5)))</f>
        <v>0</v>
      </c>
      <c r="R58" s="194">
        <f>IF(A58=0,0,IF(db!$D$12="بله",(db!$B$12)*F58,0))</f>
        <v>0</v>
      </c>
      <c r="S58" s="194">
        <f>IF(B58&gt;59,0,IF(B58=0,0,IF(R58&lt;=db!$L$6,R58,db!$L$6)))</f>
        <v>0</v>
      </c>
      <c r="T58" s="213"/>
      <c r="U58" s="199">
        <f>IF(A58=0,0,IF(B58&lt;(db!$E$2+2),LOOKUP(B58,'جدول مرگ و میر'!$A$2:$A$108,'جدول مرگ و میر'!$P$2:$P$108),IF((B58&gt;=db!$E$2+4),LOOKUP(B58,'جدول مرگ و میر'!$A$2:$A$108,'جدول مرگ و میر'!$R$2:$R$108),LOOKUP(B58,'جدول مرگ و میر'!$A$2:$A$108,'جدول مرگ و میر'!$Q$2:$Q$108))))</f>
        <v>0</v>
      </c>
      <c r="V58" s="200">
        <f t="shared" si="18"/>
        <v>0</v>
      </c>
      <c r="W58" s="201">
        <f>IF(A58=0,0,LOOKUP(db!$A$8,db!$AK$4:$AK$8,db!$AL$4:$AL$8))</f>
        <v>0</v>
      </c>
      <c r="X58" s="202">
        <f t="shared" si="19"/>
        <v>0</v>
      </c>
      <c r="Y58" s="200">
        <f>IF(A58=0,0,LOOKUP(db!$A$8,db!$AK$4:$AK$8,db!$AM$4:$AM$8))</f>
        <v>0</v>
      </c>
      <c r="Z58" s="203">
        <f t="shared" si="20"/>
        <v>0</v>
      </c>
      <c r="AA58" s="204">
        <f>IF(A58=0,0,LOOKUP(db!$A$8,db!$AK$4:$AK$8,db!$AN$4:$AN$8))</f>
        <v>0</v>
      </c>
      <c r="AB58" s="202">
        <f t="shared" si="21"/>
        <v>0</v>
      </c>
      <c r="AC58" s="200">
        <f>IF(db!$D$8="بله",Y58,0)</f>
        <v>0</v>
      </c>
      <c r="AD58" s="203">
        <f t="shared" si="22"/>
        <v>0</v>
      </c>
      <c r="AE58" s="204">
        <f>IF(db!$D$10="بله",Y58,0)</f>
        <v>0</v>
      </c>
      <c r="AF58" s="202">
        <f t="shared" si="23"/>
        <v>0</v>
      </c>
      <c r="AG58" s="203">
        <f>IF(A58=0,0,IF(B58&gt;60,0,LOOKUP(B58,db!$AP$3:$AP$63,db!$AQ$3:$AQ$63)))</f>
        <v>0</v>
      </c>
      <c r="AH58" s="203">
        <f t="shared" si="24"/>
        <v>0</v>
      </c>
      <c r="AI58" s="202">
        <f>IF(A58=0,0,IF(B58&gt;60,0,LOOKUP(B58,db!$AP$3:$AP$63,db!$AR$3:$AR$63)))</f>
        <v>0</v>
      </c>
      <c r="AJ58" s="202">
        <f t="shared" si="25"/>
        <v>0</v>
      </c>
      <c r="AK58" s="205"/>
      <c r="AL58" s="206">
        <f t="shared" si="26"/>
        <v>0</v>
      </c>
      <c r="AM58" s="207">
        <f t="shared" si="10"/>
        <v>0</v>
      </c>
      <c r="AN58" s="206">
        <f t="shared" si="11"/>
        <v>0</v>
      </c>
      <c r="AO58" s="207">
        <f t="shared" si="12"/>
        <v>0</v>
      </c>
      <c r="AP58" s="206">
        <f>(db!$AF$4/100)*(C58-AO58)</f>
        <v>0</v>
      </c>
      <c r="AQ58" s="206">
        <f>(db!$AF$8/100)*(C58-AO58)</f>
        <v>0</v>
      </c>
      <c r="AR58" s="207"/>
      <c r="AS58" s="206"/>
      <c r="AT58" s="206"/>
      <c r="AU58" s="207">
        <f t="shared" si="27"/>
        <v>0</v>
      </c>
      <c r="AV58" s="214"/>
      <c r="AW58" s="209">
        <f t="shared" si="28"/>
        <v>0</v>
      </c>
      <c r="AX58" s="210">
        <f>IF(A58=0,0,((AW58)*(1+db!Y60))+((AX57)*(1+db!U60)))</f>
        <v>0</v>
      </c>
      <c r="AY58" s="210">
        <f t="shared" si="17"/>
        <v>0</v>
      </c>
      <c r="AZ58" s="193">
        <f t="shared" si="14"/>
        <v>57</v>
      </c>
      <c r="BA58" s="211"/>
      <c r="BB58" s="211"/>
      <c r="BC58" s="211"/>
    </row>
    <row r="59" spans="1:55" x14ac:dyDescent="0.2">
      <c r="A59" s="192">
        <f>IF(A58=0,0,IF(db!$E$5&lt;A58+1,0,A58+1))</f>
        <v>0</v>
      </c>
      <c r="B59" s="193">
        <f t="shared" si="15"/>
        <v>0</v>
      </c>
      <c r="C59" s="194">
        <f>IF(A59=0,0,(C58*(1+db!$B$3)))</f>
        <v>0</v>
      </c>
      <c r="D59" s="194">
        <f>IF(A59=0,0,SUM($C$2:C59))</f>
        <v>0</v>
      </c>
      <c r="E59" s="195">
        <f>IF(A59=0,0,db!$E$4*((1+db!$B$4)^(A59-1)))</f>
        <v>0</v>
      </c>
      <c r="F59" s="195">
        <f>IF(E59&lt;=db!$L$7,E59,db!$L$7)</f>
        <v>0</v>
      </c>
      <c r="G59" s="194">
        <f>IF(A59=0,0,IF(db!$D$6="بله",(db!$B$6)*F59,0))</f>
        <v>0</v>
      </c>
      <c r="H59" s="194">
        <f>IF(G59&lt;=db!$L$2,G59,db!$L$2)</f>
        <v>0</v>
      </c>
      <c r="I59" s="195">
        <f>IF(A59=0,0,IF(db!$D$7="بله",(db!$B$7)*F59,0))</f>
        <v>0</v>
      </c>
      <c r="J59" s="196">
        <f>IF(B59&gt;69,0,IF(B59=0,0,IF(I59&lt;=db!$L$3,I59,db!$L$3)))</f>
        <v>0</v>
      </c>
      <c r="K59" s="194">
        <f>IF(A59=0,0,IF(db!$D$9="بله",(db!$B$9)*F59,0))</f>
        <v>0</v>
      </c>
      <c r="L59" s="194">
        <f>IF(B59&gt;69,0,IF(B59=0,0,IF(K59&lt;=db!$L$4,K59,db!$L$4)))</f>
        <v>0</v>
      </c>
      <c r="M59" s="197">
        <f>IF(AND(db!$D$8="بله",B59&lt;69,B59&gt;0),1,0)</f>
        <v>0</v>
      </c>
      <c r="N59" s="195">
        <f>(N60+C60)*M59*((1)/(1+db!AA61))*(LOOKUP(B59,'جدول مرگ و میر'!$A$2:$A$108,'جدول مرگ و میر'!$E$2:$E$108))</f>
        <v>0</v>
      </c>
      <c r="O59" s="194">
        <f>C59*db!B$10*IF('محاسبات سالانه'!B59&gt;69,0,(LOOKUP('محاسبات سالانه'!B59+1,'جدول مرگ و میر'!$A$2:$A$108,'جدول مرگ و میر'!$O$2:$O$108)-LOOKUP('محاسبات سالانه'!B59+11,'جدول مرگ و میر'!$A$2:$A$108,'جدول مرگ و میر'!$O$2:$O$108))/LOOKUP('محاسبات سالانه'!B59,'جدول مرگ و میر'!$A$2:$A$108,'جدول مرگ و میر'!$M$2:$M$108))*IF(db!$D$10="بله",1,0)</f>
        <v>0</v>
      </c>
      <c r="P59" s="195">
        <f>IF(A59=0,0,IF(db!$D$11="بله",(db!$B$11)*F59,0))</f>
        <v>0</v>
      </c>
      <c r="Q59" s="196">
        <f>IF(B59&gt;59,0,IF(B59=0,0,IF(P59&lt;=db!$L$5,P59,db!$L$5)))</f>
        <v>0</v>
      </c>
      <c r="R59" s="194">
        <f>IF(A59=0,0,IF(db!$D$12="بله",(db!$B$12)*F59,0))</f>
        <v>0</v>
      </c>
      <c r="S59" s="194">
        <f>IF(B59&gt;59,0,IF(B59=0,0,IF(R59&lt;=db!$L$6,R59,db!$L$6)))</f>
        <v>0</v>
      </c>
      <c r="T59" s="213"/>
      <c r="U59" s="199">
        <f>IF(A59=0,0,IF(B59&lt;(db!$E$2+2),LOOKUP(B59,'جدول مرگ و میر'!$A$2:$A$108,'جدول مرگ و میر'!$P$2:$P$108),IF((B59&gt;=db!$E$2+4),LOOKUP(B59,'جدول مرگ و میر'!$A$2:$A$108,'جدول مرگ و میر'!$R$2:$R$108),LOOKUP(B59,'جدول مرگ و میر'!$A$2:$A$108,'جدول مرگ و میر'!$Q$2:$Q$108))))</f>
        <v>0</v>
      </c>
      <c r="V59" s="200">
        <f t="shared" si="18"/>
        <v>0</v>
      </c>
      <c r="W59" s="201">
        <f>IF(A59=0,0,LOOKUP(db!$A$8,db!$AK$4:$AK$8,db!$AL$4:$AL$8))</f>
        <v>0</v>
      </c>
      <c r="X59" s="202">
        <f t="shared" si="19"/>
        <v>0</v>
      </c>
      <c r="Y59" s="200">
        <f>IF(A59=0,0,LOOKUP(db!$A$8,db!$AK$4:$AK$8,db!$AM$4:$AM$8))</f>
        <v>0</v>
      </c>
      <c r="Z59" s="203">
        <f t="shared" si="20"/>
        <v>0</v>
      </c>
      <c r="AA59" s="204">
        <f>IF(A59=0,0,LOOKUP(db!$A$8,db!$AK$4:$AK$8,db!$AN$4:$AN$8))</f>
        <v>0</v>
      </c>
      <c r="AB59" s="202">
        <f t="shared" si="21"/>
        <v>0</v>
      </c>
      <c r="AC59" s="200">
        <f>IF(db!$D$8="بله",Y59,0)</f>
        <v>0</v>
      </c>
      <c r="AD59" s="203">
        <f t="shared" si="22"/>
        <v>0</v>
      </c>
      <c r="AE59" s="204">
        <f>IF(db!$D$10="بله",Y59,0)</f>
        <v>0</v>
      </c>
      <c r="AF59" s="202">
        <f t="shared" si="23"/>
        <v>0</v>
      </c>
      <c r="AG59" s="203">
        <f>IF(A59=0,0,IF(B59&gt;60,0,LOOKUP(B59,db!$AP$3:$AP$63,db!$AQ$3:$AQ$63)))</f>
        <v>0</v>
      </c>
      <c r="AH59" s="203">
        <f t="shared" si="24"/>
        <v>0</v>
      </c>
      <c r="AI59" s="202">
        <f>IF(A59=0,0,IF(B59&gt;60,0,LOOKUP(B59,db!$AP$3:$AP$63,db!$AR$3:$AR$63)))</f>
        <v>0</v>
      </c>
      <c r="AJ59" s="202">
        <f t="shared" si="25"/>
        <v>0</v>
      </c>
      <c r="AK59" s="205"/>
      <c r="AL59" s="206">
        <f t="shared" si="26"/>
        <v>0</v>
      </c>
      <c r="AM59" s="207">
        <f t="shared" si="10"/>
        <v>0</v>
      </c>
      <c r="AN59" s="206">
        <f t="shared" si="11"/>
        <v>0</v>
      </c>
      <c r="AO59" s="207">
        <f t="shared" si="12"/>
        <v>0</v>
      </c>
      <c r="AP59" s="206">
        <f>(db!$AF$4/100)*(C59-AO59)</f>
        <v>0</v>
      </c>
      <c r="AQ59" s="206">
        <f>(db!$AF$8/100)*(C59-AO59)</f>
        <v>0</v>
      </c>
      <c r="AR59" s="207"/>
      <c r="AS59" s="206"/>
      <c r="AT59" s="206"/>
      <c r="AU59" s="207">
        <f t="shared" si="27"/>
        <v>0</v>
      </c>
      <c r="AV59" s="214"/>
      <c r="AW59" s="209">
        <f t="shared" si="28"/>
        <v>0</v>
      </c>
      <c r="AX59" s="210">
        <f>IF(A59=0,0,((AW59)*(1+db!Y61))+((AX58)*(1+db!U61)))</f>
        <v>0</v>
      </c>
      <c r="AY59" s="210">
        <f t="shared" si="17"/>
        <v>0</v>
      </c>
      <c r="AZ59" s="193">
        <f t="shared" si="14"/>
        <v>58</v>
      </c>
      <c r="BA59" s="211"/>
      <c r="BB59" s="211"/>
      <c r="BC59" s="211"/>
    </row>
    <row r="60" spans="1:55" x14ac:dyDescent="0.2">
      <c r="A60" s="192">
        <f>IF(A59=0,0,IF(db!$E$5&lt;A59+1,0,A59+1))</f>
        <v>0</v>
      </c>
      <c r="B60" s="193">
        <f t="shared" si="15"/>
        <v>0</v>
      </c>
      <c r="C60" s="194">
        <f>IF(A60=0,0,(C59*(1+db!$B$3)))</f>
        <v>0</v>
      </c>
      <c r="D60" s="194">
        <f>IF(A60=0,0,SUM($C$2:C60))</f>
        <v>0</v>
      </c>
      <c r="E60" s="195">
        <f>IF(A60=0,0,db!$E$4*((1+db!$B$4)^(A60-1)))</f>
        <v>0</v>
      </c>
      <c r="F60" s="195">
        <f>IF(E60&lt;=db!$L$7,E60,db!$L$7)</f>
        <v>0</v>
      </c>
      <c r="G60" s="194">
        <f>IF(A60=0,0,IF(db!$D$6="بله",(db!$B$6)*F60,0))</f>
        <v>0</v>
      </c>
      <c r="H60" s="194">
        <f>IF(G60&lt;=db!$L$2,G60,db!$L$2)</f>
        <v>0</v>
      </c>
      <c r="I60" s="195">
        <f>IF(A60=0,0,IF(db!$D$7="بله",(db!$B$7)*F60,0))</f>
        <v>0</v>
      </c>
      <c r="J60" s="196">
        <f>IF(B60&gt;69,0,IF(B60=0,0,IF(I60&lt;=db!$L$3,I60,db!$L$3)))</f>
        <v>0</v>
      </c>
      <c r="K60" s="194">
        <f>IF(A60=0,0,IF(db!$D$9="بله",(db!$B$9)*F60,0))</f>
        <v>0</v>
      </c>
      <c r="L60" s="194">
        <f>IF(B60&gt;69,0,IF(B60=0,0,IF(K60&lt;=db!$L$4,K60,db!$L$4)))</f>
        <v>0</v>
      </c>
      <c r="M60" s="197">
        <f>IF(AND(db!$D$8="بله",B60&lt;69,B60&gt;0),1,0)</f>
        <v>0</v>
      </c>
      <c r="N60" s="195">
        <f>(N61+C61)*M60*((1)/(1+db!AA62))*(LOOKUP(B60,'جدول مرگ و میر'!$A$2:$A$108,'جدول مرگ و میر'!$E$2:$E$108))</f>
        <v>0</v>
      </c>
      <c r="O60" s="194">
        <f>C60*db!B$10*IF('محاسبات سالانه'!B60&gt;69,0,(LOOKUP('محاسبات سالانه'!B60+1,'جدول مرگ و میر'!$A$2:$A$108,'جدول مرگ و میر'!$O$2:$O$108)-LOOKUP('محاسبات سالانه'!B60+11,'جدول مرگ و میر'!$A$2:$A$108,'جدول مرگ و میر'!$O$2:$O$108))/LOOKUP('محاسبات سالانه'!B60,'جدول مرگ و میر'!$A$2:$A$108,'جدول مرگ و میر'!$M$2:$M$108))*IF(db!$D$10="بله",1,0)</f>
        <v>0</v>
      </c>
      <c r="P60" s="195">
        <f>IF(A60=0,0,IF(db!$D$11="بله",(db!$B$11)*F60,0))</f>
        <v>0</v>
      </c>
      <c r="Q60" s="196">
        <f>IF(B60&gt;59,0,IF(B60=0,0,IF(P60&lt;=db!$L$5,P60,db!$L$5)))</f>
        <v>0</v>
      </c>
      <c r="R60" s="194">
        <f>IF(A60=0,0,IF(db!$D$12="بله",(db!$B$12)*F60,0))</f>
        <v>0</v>
      </c>
      <c r="S60" s="194">
        <f>IF(B60&gt;59,0,IF(B60=0,0,IF(R60&lt;=db!$L$6,R60,db!$L$6)))</f>
        <v>0</v>
      </c>
      <c r="T60" s="213"/>
      <c r="U60" s="199">
        <f>IF(A60=0,0,IF(B60&lt;(db!$E$2+2),LOOKUP(B60,'جدول مرگ و میر'!$A$2:$A$108,'جدول مرگ و میر'!$P$2:$P$108),IF((B60&gt;=db!$E$2+4),LOOKUP(B60,'جدول مرگ و میر'!$A$2:$A$108,'جدول مرگ و میر'!$R$2:$R$108),LOOKUP(B60,'جدول مرگ و میر'!$A$2:$A$108,'جدول مرگ و میر'!$Q$2:$Q$108))))</f>
        <v>0</v>
      </c>
      <c r="V60" s="200">
        <f t="shared" si="18"/>
        <v>0</v>
      </c>
      <c r="W60" s="201">
        <f>IF(A60=0,0,LOOKUP(db!$A$8,db!$AK$4:$AK$8,db!$AL$4:$AL$8))</f>
        <v>0</v>
      </c>
      <c r="X60" s="202">
        <f t="shared" si="19"/>
        <v>0</v>
      </c>
      <c r="Y60" s="200">
        <f>IF(A60=0,0,LOOKUP(db!$A$8,db!$AK$4:$AK$8,db!$AM$4:$AM$8))</f>
        <v>0</v>
      </c>
      <c r="Z60" s="203">
        <f t="shared" si="20"/>
        <v>0</v>
      </c>
      <c r="AA60" s="204">
        <f>IF(A60=0,0,LOOKUP(db!$A$8,db!$AK$4:$AK$8,db!$AN$4:$AN$8))</f>
        <v>0</v>
      </c>
      <c r="AB60" s="202">
        <f t="shared" si="21"/>
        <v>0</v>
      </c>
      <c r="AC60" s="200">
        <f>IF(db!$D$8="بله",Y60,0)</f>
        <v>0</v>
      </c>
      <c r="AD60" s="203">
        <f t="shared" si="22"/>
        <v>0</v>
      </c>
      <c r="AE60" s="204">
        <f>IF(db!$D$10="بله",Y60,0)</f>
        <v>0</v>
      </c>
      <c r="AF60" s="202">
        <f t="shared" si="23"/>
        <v>0</v>
      </c>
      <c r="AG60" s="203">
        <f>IF(A60=0,0,IF(B60&gt;60,0,LOOKUP(B60,db!$AP$3:$AP$63,db!$AQ$3:$AQ$63)))</f>
        <v>0</v>
      </c>
      <c r="AH60" s="203">
        <f t="shared" si="24"/>
        <v>0</v>
      </c>
      <c r="AI60" s="202">
        <f>IF(A60=0,0,IF(B60&gt;60,0,LOOKUP(B60,db!$AP$3:$AP$63,db!$AR$3:$AR$63)))</f>
        <v>0</v>
      </c>
      <c r="AJ60" s="202">
        <f t="shared" si="25"/>
        <v>0</v>
      </c>
      <c r="AK60" s="205"/>
      <c r="AL60" s="206">
        <f t="shared" si="26"/>
        <v>0</v>
      </c>
      <c r="AM60" s="207">
        <f t="shared" si="10"/>
        <v>0</v>
      </c>
      <c r="AN60" s="206">
        <f t="shared" si="11"/>
        <v>0</v>
      </c>
      <c r="AO60" s="207">
        <f t="shared" si="12"/>
        <v>0</v>
      </c>
      <c r="AP60" s="206">
        <f>(db!$AF$4/100)*(C60-AO60)</f>
        <v>0</v>
      </c>
      <c r="AQ60" s="206">
        <f>(db!$AF$8/100)*(C60-AO60)</f>
        <v>0</v>
      </c>
      <c r="AR60" s="207"/>
      <c r="AS60" s="206"/>
      <c r="AT60" s="206"/>
      <c r="AU60" s="207">
        <f t="shared" si="27"/>
        <v>0</v>
      </c>
      <c r="AV60" s="214"/>
      <c r="AW60" s="209">
        <f t="shared" si="28"/>
        <v>0</v>
      </c>
      <c r="AX60" s="210">
        <f>IF(A60=0,0,((AW60)*(1+db!Y62))+((AX59)*(1+db!U62)))</f>
        <v>0</v>
      </c>
      <c r="AY60" s="210">
        <f t="shared" si="17"/>
        <v>0</v>
      </c>
      <c r="AZ60" s="193">
        <f t="shared" si="14"/>
        <v>59</v>
      </c>
      <c r="BA60" s="211"/>
      <c r="BB60" s="211"/>
      <c r="BC60" s="211"/>
    </row>
    <row r="61" spans="1:55" x14ac:dyDescent="0.2">
      <c r="A61" s="192">
        <f>IF(A60=0,0,IF(db!$E$5&lt;A60+1,0,A60+1))</f>
        <v>0</v>
      </c>
      <c r="B61" s="193">
        <f t="shared" si="15"/>
        <v>0</v>
      </c>
      <c r="C61" s="194">
        <f>IF(A61=0,0,(C60*(1+db!$B$3)))</f>
        <v>0</v>
      </c>
      <c r="D61" s="194">
        <f>IF(A61=0,0,SUM($C$2:C61))</f>
        <v>0</v>
      </c>
      <c r="E61" s="195">
        <f>IF(A61=0,0,db!$E$4*((1+db!$B$4)^(A61-1)))</f>
        <v>0</v>
      </c>
      <c r="F61" s="195">
        <f>IF(E61&lt;=db!$L$7,E61,db!$L$7)</f>
        <v>0</v>
      </c>
      <c r="G61" s="194">
        <f>IF(A61=0,0,IF(db!$D$6="بله",(db!$B$6)*F61,0))</f>
        <v>0</v>
      </c>
      <c r="H61" s="194">
        <f>IF(G61&lt;=db!$L$2,G61,db!$L$2)</f>
        <v>0</v>
      </c>
      <c r="I61" s="195">
        <f>IF(A61=0,0,IF(db!$D$7="بله",(db!$B$7)*F61,0))</f>
        <v>0</v>
      </c>
      <c r="J61" s="196">
        <f>IF(B61&gt;69,0,IF(B61=0,0,IF(I61&lt;=db!$L$3,I61,db!$L$3)))</f>
        <v>0</v>
      </c>
      <c r="K61" s="194">
        <f>IF(A61=0,0,IF(db!$D$9="بله",(db!$B$9)*F61,0))</f>
        <v>0</v>
      </c>
      <c r="L61" s="194">
        <f>IF(B61&gt;69,0,IF(B61=0,0,IF(K61&lt;=db!$L$4,K61,db!$L$4)))</f>
        <v>0</v>
      </c>
      <c r="M61" s="197">
        <f>IF(AND(db!$D$8="بله",B61&lt;69,B61&gt;0),1,0)</f>
        <v>0</v>
      </c>
      <c r="N61" s="195">
        <f>(N62+C62)*M61*((1)/(1+db!AA63))*(LOOKUP(B61,'جدول مرگ و میر'!$A$2:$A$108,'جدول مرگ و میر'!$E$2:$E$108))</f>
        <v>0</v>
      </c>
      <c r="O61" s="194">
        <f>C61*db!B$10*IF('محاسبات سالانه'!B61&gt;69,0,(LOOKUP('محاسبات سالانه'!B61+1,'جدول مرگ و میر'!$A$2:$A$108,'جدول مرگ و میر'!$O$2:$O$108)-LOOKUP('محاسبات سالانه'!B61+11,'جدول مرگ و میر'!$A$2:$A$108,'جدول مرگ و میر'!$O$2:$O$108))/LOOKUP('محاسبات سالانه'!B61,'جدول مرگ و میر'!$A$2:$A$108,'جدول مرگ و میر'!$M$2:$M$108))*IF(db!$D$10="بله",1,0)</f>
        <v>0</v>
      </c>
      <c r="P61" s="195">
        <f>IF(A61=0,0,IF(db!$D$11="بله",(db!$B$11)*F61,0))</f>
        <v>0</v>
      </c>
      <c r="Q61" s="196">
        <f>IF(B61&gt;59,0,IF(B61=0,0,IF(P61&lt;=db!$L$5,P61,db!$L$5)))</f>
        <v>0</v>
      </c>
      <c r="R61" s="194">
        <f>IF(A61=0,0,IF(db!$D$12="بله",(db!$B$12)*F61,0))</f>
        <v>0</v>
      </c>
      <c r="S61" s="194">
        <f>IF(B61&gt;59,0,IF(B61=0,0,IF(R61&lt;=db!$L$6,R61,db!$L$6)))</f>
        <v>0</v>
      </c>
      <c r="T61" s="213"/>
      <c r="U61" s="199">
        <f>IF(A61=0,0,IF(B61&lt;(db!$E$2+2),LOOKUP(B61,'جدول مرگ و میر'!$A$2:$A$108,'جدول مرگ و میر'!$P$2:$P$108),IF((B61&gt;=db!$E$2+4),LOOKUP(B61,'جدول مرگ و میر'!$A$2:$A$108,'جدول مرگ و میر'!$R$2:$R$108),LOOKUP(B61,'جدول مرگ و میر'!$A$2:$A$108,'جدول مرگ و میر'!$Q$2:$Q$108))))</f>
        <v>0</v>
      </c>
      <c r="V61" s="200">
        <f t="shared" si="18"/>
        <v>0</v>
      </c>
      <c r="W61" s="201">
        <f>IF(A61=0,0,LOOKUP(db!$A$8,db!$AK$4:$AK$8,db!$AL$4:$AL$8))</f>
        <v>0</v>
      </c>
      <c r="X61" s="202">
        <f t="shared" si="19"/>
        <v>0</v>
      </c>
      <c r="Y61" s="200">
        <f>IF(A61=0,0,LOOKUP(db!$A$8,db!$AK$4:$AK$8,db!$AM$4:$AM$8))</f>
        <v>0</v>
      </c>
      <c r="Z61" s="203">
        <f t="shared" si="20"/>
        <v>0</v>
      </c>
      <c r="AA61" s="204">
        <f>IF(A61=0,0,LOOKUP(db!$A$8,db!$AK$4:$AK$8,db!$AN$4:$AN$8))</f>
        <v>0</v>
      </c>
      <c r="AB61" s="202">
        <f t="shared" si="21"/>
        <v>0</v>
      </c>
      <c r="AC61" s="200">
        <f>IF(db!$D$8="بله",Y61,0)</f>
        <v>0</v>
      </c>
      <c r="AD61" s="203">
        <f t="shared" si="22"/>
        <v>0</v>
      </c>
      <c r="AE61" s="204">
        <f>IF(db!$D$10="بله",Y61,0)</f>
        <v>0</v>
      </c>
      <c r="AF61" s="202">
        <f t="shared" si="23"/>
        <v>0</v>
      </c>
      <c r="AG61" s="203">
        <f>IF(A61=0,0,IF(B61&gt;60,0,LOOKUP(B61,db!$AP$3:$AP$63,db!$AQ$3:$AQ$63)))</f>
        <v>0</v>
      </c>
      <c r="AH61" s="203">
        <f t="shared" si="24"/>
        <v>0</v>
      </c>
      <c r="AI61" s="202">
        <f>IF(A61=0,0,IF(B61&gt;60,0,LOOKUP(B61,db!$AP$3:$AP$63,db!$AR$3:$AR$63)))</f>
        <v>0</v>
      </c>
      <c r="AJ61" s="202">
        <f t="shared" si="25"/>
        <v>0</v>
      </c>
      <c r="AK61" s="205"/>
      <c r="AL61" s="206">
        <f t="shared" si="26"/>
        <v>0</v>
      </c>
      <c r="AM61" s="207">
        <f t="shared" si="10"/>
        <v>0</v>
      </c>
      <c r="AN61" s="206">
        <f t="shared" si="11"/>
        <v>0</v>
      </c>
      <c r="AO61" s="207">
        <f t="shared" si="12"/>
        <v>0</v>
      </c>
      <c r="AP61" s="206">
        <f>(db!$AF$4/100)*(C61-AO61)</f>
        <v>0</v>
      </c>
      <c r="AQ61" s="206">
        <f>(db!$AF$8/100)*(C61-AO61)</f>
        <v>0</v>
      </c>
      <c r="AR61" s="207"/>
      <c r="AS61" s="206"/>
      <c r="AT61" s="206"/>
      <c r="AU61" s="207">
        <f t="shared" si="27"/>
        <v>0</v>
      </c>
      <c r="AV61" s="214"/>
      <c r="AW61" s="209">
        <f t="shared" si="28"/>
        <v>0</v>
      </c>
      <c r="AX61" s="210">
        <f>IF(A61=0,0,((AW61)*(1+db!Y63))+((AX60)*(1+db!U63)))</f>
        <v>0</v>
      </c>
      <c r="AY61" s="210">
        <f t="shared" si="17"/>
        <v>0</v>
      </c>
      <c r="AZ61" s="193">
        <f t="shared" si="14"/>
        <v>60</v>
      </c>
      <c r="BA61" s="211"/>
      <c r="BB61" s="211"/>
      <c r="BC61" s="211"/>
    </row>
    <row r="62" spans="1:55" x14ac:dyDescent="0.2">
      <c r="A62" s="192">
        <f>IF(A61=0,0,IF(db!$E$5&lt;A61+1,0,A61+1))</f>
        <v>0</v>
      </c>
      <c r="B62" s="193">
        <f t="shared" si="15"/>
        <v>0</v>
      </c>
      <c r="C62" s="194">
        <f>IF(A62=0,0,(C61*(1+db!$B$3)))</f>
        <v>0</v>
      </c>
      <c r="D62" s="194">
        <f>IF(A62=0,0,SUM($C$2:C62))</f>
        <v>0</v>
      </c>
      <c r="E62" s="195">
        <f>IF(A62=0,0,db!$E$4*((1+db!$B$4)^(A62-1)))</f>
        <v>0</v>
      </c>
      <c r="F62" s="195">
        <f>IF(E62&lt;=db!$L$7,E62,db!$L$7)</f>
        <v>0</v>
      </c>
      <c r="G62" s="194">
        <f>IF(A62=0,0,IF(db!$D$6="بله",(db!$B$6)*F62,0))</f>
        <v>0</v>
      </c>
      <c r="H62" s="194">
        <f>IF(G62&lt;=db!$L$2,G62,db!$L$2)</f>
        <v>0</v>
      </c>
      <c r="I62" s="195">
        <f>IF(A62=0,0,IF(db!$D$7="بله",(db!$B$7)*F62,0))</f>
        <v>0</v>
      </c>
      <c r="J62" s="196">
        <f>IF(B62&gt;69,0,IF(B62=0,0,IF(I62&lt;=db!$L$3,I62,db!$L$3)))</f>
        <v>0</v>
      </c>
      <c r="K62" s="194">
        <f>IF(A62=0,0,IF(db!$D$9="بله",(db!$B$9)*F62,0))</f>
        <v>0</v>
      </c>
      <c r="L62" s="194">
        <f>IF(B62&gt;69,0,IF(B62=0,0,IF(K62&lt;=db!$L$4,K62,db!$L$4)))</f>
        <v>0</v>
      </c>
      <c r="M62" s="197">
        <f>IF(AND(db!$D$8="بله",B62&lt;69,B62&gt;0),1,0)</f>
        <v>0</v>
      </c>
      <c r="N62" s="195">
        <f>(N63+C63)*M62*((1)/(1+db!AA64))*(LOOKUP(B62,'جدول مرگ و میر'!$A$2:$A$108,'جدول مرگ و میر'!$E$2:$E$108))</f>
        <v>0</v>
      </c>
      <c r="O62" s="194">
        <f>C62*db!B$10*IF('محاسبات سالانه'!B62&gt;69,0,(LOOKUP('محاسبات سالانه'!B62+1,'جدول مرگ و میر'!$A$2:$A$108,'جدول مرگ و میر'!$O$2:$O$108)-LOOKUP('محاسبات سالانه'!B62+11,'جدول مرگ و میر'!$A$2:$A$108,'جدول مرگ و میر'!$O$2:$O$108))/LOOKUP('محاسبات سالانه'!B62,'جدول مرگ و میر'!$A$2:$A$108,'جدول مرگ و میر'!$M$2:$M$108))*IF(db!$D$10="بله",1,0)</f>
        <v>0</v>
      </c>
      <c r="P62" s="195">
        <f>IF(A62=0,0,IF(db!$D$11="بله",(db!$B$11)*F62,0))</f>
        <v>0</v>
      </c>
      <c r="Q62" s="196">
        <f>IF(B62&gt;59,0,IF(B62=0,0,IF(P62&lt;=db!$L$5,P62,db!$L$5)))</f>
        <v>0</v>
      </c>
      <c r="R62" s="194">
        <f>IF(A62=0,0,IF(db!$D$12="بله",(db!$B$12)*F62,0))</f>
        <v>0</v>
      </c>
      <c r="S62" s="194">
        <f>IF(B62&gt;59,0,IF(B62=0,0,IF(R62&lt;=db!$L$6,R62,db!$L$6)))</f>
        <v>0</v>
      </c>
      <c r="T62" s="213"/>
      <c r="U62" s="199">
        <f>IF(A62=0,0,IF(B62&lt;(db!$E$2+2),LOOKUP(B62,'جدول مرگ و میر'!$A$2:$A$108,'جدول مرگ و میر'!$P$2:$P$108),IF((B62&gt;=db!$E$2+4),LOOKUP(B62,'جدول مرگ و میر'!$A$2:$A$108,'جدول مرگ و میر'!$R$2:$R$108),LOOKUP(B62,'جدول مرگ و میر'!$A$2:$A$108,'جدول مرگ و میر'!$Q$2:$Q$108))))</f>
        <v>0</v>
      </c>
      <c r="V62" s="200">
        <f t="shared" si="18"/>
        <v>0</v>
      </c>
      <c r="W62" s="201">
        <f>IF(A62=0,0,LOOKUP(db!$A$8,db!$AK$4:$AK$8,db!$AL$4:$AL$8))</f>
        <v>0</v>
      </c>
      <c r="X62" s="202">
        <f t="shared" si="19"/>
        <v>0</v>
      </c>
      <c r="Y62" s="200">
        <f>IF(A62=0,0,LOOKUP(db!$A$8,db!$AK$4:$AK$8,db!$AM$4:$AM$8))</f>
        <v>0</v>
      </c>
      <c r="Z62" s="203">
        <f t="shared" si="20"/>
        <v>0</v>
      </c>
      <c r="AA62" s="204">
        <f>IF(A62=0,0,LOOKUP(db!$A$8,db!$AK$4:$AK$8,db!$AN$4:$AN$8))</f>
        <v>0</v>
      </c>
      <c r="AB62" s="202">
        <f t="shared" si="21"/>
        <v>0</v>
      </c>
      <c r="AC62" s="200">
        <f>IF(db!$D$8="بله",Y62,0)</f>
        <v>0</v>
      </c>
      <c r="AD62" s="203">
        <f t="shared" si="22"/>
        <v>0</v>
      </c>
      <c r="AE62" s="204">
        <f>IF(db!$D$10="بله",Y62,0)</f>
        <v>0</v>
      </c>
      <c r="AF62" s="202">
        <f t="shared" si="23"/>
        <v>0</v>
      </c>
      <c r="AG62" s="203">
        <f>IF(A62=0,0,IF(B62&gt;60,0,LOOKUP(B62,db!$AP$3:$AP$63,db!$AQ$3:$AQ$63)))</f>
        <v>0</v>
      </c>
      <c r="AH62" s="203">
        <f t="shared" si="24"/>
        <v>0</v>
      </c>
      <c r="AI62" s="202">
        <f>IF(A62=0,0,IF(B62&gt;60,0,LOOKUP(B62,db!$AP$3:$AP$63,db!$AR$3:$AR$63)))</f>
        <v>0</v>
      </c>
      <c r="AJ62" s="202">
        <f t="shared" si="25"/>
        <v>0</v>
      </c>
      <c r="AK62" s="205"/>
      <c r="AL62" s="206">
        <f t="shared" si="26"/>
        <v>0</v>
      </c>
      <c r="AM62" s="207">
        <f t="shared" si="10"/>
        <v>0</v>
      </c>
      <c r="AN62" s="206">
        <f t="shared" si="11"/>
        <v>0</v>
      </c>
      <c r="AO62" s="207">
        <f t="shared" si="12"/>
        <v>0</v>
      </c>
      <c r="AP62" s="206">
        <f>(db!$AF$4/100)*(C62-AO62)</f>
        <v>0</v>
      </c>
      <c r="AQ62" s="206">
        <f>(db!$AF$8/100)*(C62-AO62)</f>
        <v>0</v>
      </c>
      <c r="AR62" s="207"/>
      <c r="AS62" s="206"/>
      <c r="AT62" s="206"/>
      <c r="AU62" s="207">
        <f t="shared" si="27"/>
        <v>0</v>
      </c>
      <c r="AV62" s="214"/>
      <c r="AW62" s="209">
        <f t="shared" si="28"/>
        <v>0</v>
      </c>
      <c r="AX62" s="210">
        <f>IF(A62=0,0,((AW62)*(1+db!Y64))+((AX61)*(1+db!U64)))</f>
        <v>0</v>
      </c>
      <c r="AY62" s="210">
        <f t="shared" si="17"/>
        <v>0</v>
      </c>
      <c r="AZ62" s="193">
        <f t="shared" si="14"/>
        <v>61</v>
      </c>
      <c r="BA62" s="211"/>
      <c r="BB62" s="211"/>
      <c r="BC62" s="211"/>
    </row>
    <row r="63" spans="1:55" x14ac:dyDescent="0.2">
      <c r="A63" s="192">
        <f>IF(A62=0,0,IF(db!$E$5&lt;A62+1,0,A62+1))</f>
        <v>0</v>
      </c>
      <c r="B63" s="193">
        <f t="shared" si="15"/>
        <v>0</v>
      </c>
      <c r="C63" s="194">
        <f>IF(A63=0,0,(C62*(1+db!$B$3)))</f>
        <v>0</v>
      </c>
      <c r="D63" s="194">
        <f>IF(A63=0,0,SUM($C$2:C63))</f>
        <v>0</v>
      </c>
      <c r="E63" s="195">
        <f>IF(A63=0,0,db!$E$4*((1+db!$B$4)^(A63-1)))</f>
        <v>0</v>
      </c>
      <c r="F63" s="195">
        <f>IF(E63&lt;=db!$L$7,E63,db!$L$7)</f>
        <v>0</v>
      </c>
      <c r="G63" s="194">
        <f>IF(A63=0,0,IF(db!$D$6="بله",(db!$B$6)*F63,0))</f>
        <v>0</v>
      </c>
      <c r="H63" s="194">
        <f>IF(G63&lt;=db!$L$2,G63,db!$L$2)</f>
        <v>0</v>
      </c>
      <c r="I63" s="195">
        <f>IF(A63=0,0,IF(db!$D$7="بله",(db!$B$7)*F63,0))</f>
        <v>0</v>
      </c>
      <c r="J63" s="196">
        <f>IF(B63&gt;69,0,IF(B63=0,0,IF(I63&lt;=db!$L$3,I63,db!$L$3)))</f>
        <v>0</v>
      </c>
      <c r="K63" s="194">
        <f>IF(A63=0,0,IF(db!$D$9="بله",(db!$B$9)*F63,0))</f>
        <v>0</v>
      </c>
      <c r="L63" s="194">
        <f>IF(B63&gt;69,0,IF(B63=0,0,IF(K63&lt;=db!$L$4,K63,db!$L$4)))</f>
        <v>0</v>
      </c>
      <c r="M63" s="197">
        <f>IF(AND(db!$D$8="بله",B63&lt;69,B63&gt;0),1,0)</f>
        <v>0</v>
      </c>
      <c r="N63" s="195">
        <f>(N64+C64)*M63*((1)/(1+db!AA65))*(LOOKUP(B63,'جدول مرگ و میر'!$A$2:$A$108,'جدول مرگ و میر'!$E$2:$E$108))</f>
        <v>0</v>
      </c>
      <c r="O63" s="194">
        <f>C63*db!B$10*IF('محاسبات سالانه'!B63&gt;69,0,(LOOKUP('محاسبات سالانه'!B63+1,'جدول مرگ و میر'!$A$2:$A$108,'جدول مرگ و میر'!$O$2:$O$108)-LOOKUP('محاسبات سالانه'!B63+11,'جدول مرگ و میر'!$A$2:$A$108,'جدول مرگ و میر'!$O$2:$O$108))/LOOKUP('محاسبات سالانه'!B63,'جدول مرگ و میر'!$A$2:$A$108,'جدول مرگ و میر'!$M$2:$M$108))*IF(db!$D$10="بله",1,0)</f>
        <v>0</v>
      </c>
      <c r="P63" s="195">
        <f>IF(A63=0,0,IF(db!$D$11="بله",(db!$B$11)*F63,0))</f>
        <v>0</v>
      </c>
      <c r="Q63" s="196">
        <f>IF(B63&gt;59,0,IF(B63=0,0,IF(P63&lt;=db!$L$5,P63,db!$L$5)))</f>
        <v>0</v>
      </c>
      <c r="R63" s="194">
        <f>IF(A63=0,0,IF(db!$D$12="بله",(db!$B$12)*F63,0))</f>
        <v>0</v>
      </c>
      <c r="S63" s="194">
        <f>IF(B63&gt;59,0,IF(B63=0,0,IF(R63&lt;=db!$L$6,R63,db!$L$6)))</f>
        <v>0</v>
      </c>
      <c r="T63" s="213"/>
      <c r="U63" s="199">
        <f>IF(A63=0,0,IF(B63&lt;(db!$E$2+2),LOOKUP(B63,'جدول مرگ و میر'!$A$2:$A$108,'جدول مرگ و میر'!$P$2:$P$108),IF((B63&gt;=db!$E$2+4),LOOKUP(B63,'جدول مرگ و میر'!$A$2:$A$108,'جدول مرگ و میر'!$R$2:$R$108),LOOKUP(B63,'جدول مرگ و میر'!$A$2:$A$108,'جدول مرگ و میر'!$Q$2:$Q$108))))</f>
        <v>0</v>
      </c>
      <c r="V63" s="200">
        <f t="shared" si="18"/>
        <v>0</v>
      </c>
      <c r="W63" s="201">
        <f>IF(A63=0,0,LOOKUP(db!$A$8,db!$AK$4:$AK$8,db!$AL$4:$AL$8))</f>
        <v>0</v>
      </c>
      <c r="X63" s="202">
        <f t="shared" si="19"/>
        <v>0</v>
      </c>
      <c r="Y63" s="200">
        <f>IF(A63=0,0,LOOKUP(db!$A$8,db!$AK$4:$AK$8,db!$AM$4:$AM$8))</f>
        <v>0</v>
      </c>
      <c r="Z63" s="203">
        <f t="shared" si="20"/>
        <v>0</v>
      </c>
      <c r="AA63" s="204">
        <f>IF(A63=0,0,LOOKUP(db!$A$8,db!$AK$4:$AK$8,db!$AN$4:$AN$8))</f>
        <v>0</v>
      </c>
      <c r="AB63" s="202">
        <f t="shared" si="21"/>
        <v>0</v>
      </c>
      <c r="AC63" s="200">
        <f>IF(db!$D$8="بله",Y63,0)</f>
        <v>0</v>
      </c>
      <c r="AD63" s="203">
        <f t="shared" si="22"/>
        <v>0</v>
      </c>
      <c r="AE63" s="204">
        <f>IF(db!$D$10="بله",Y63,0)</f>
        <v>0</v>
      </c>
      <c r="AF63" s="202">
        <f t="shared" si="23"/>
        <v>0</v>
      </c>
      <c r="AG63" s="203">
        <f>IF(A63=0,0,IF(B63&gt;60,0,LOOKUP(B63,db!$AP$3:$AP$63,db!$AQ$3:$AQ$63)))</f>
        <v>0</v>
      </c>
      <c r="AH63" s="203">
        <f t="shared" si="24"/>
        <v>0</v>
      </c>
      <c r="AI63" s="202">
        <f>IF(A63=0,0,IF(B63&gt;60,0,LOOKUP(B63,db!$AP$3:$AP$63,db!$AR$3:$AR$63)))</f>
        <v>0</v>
      </c>
      <c r="AJ63" s="202">
        <f t="shared" si="25"/>
        <v>0</v>
      </c>
      <c r="AK63" s="205"/>
      <c r="AL63" s="206">
        <f t="shared" si="26"/>
        <v>0</v>
      </c>
      <c r="AM63" s="207">
        <f t="shared" si="10"/>
        <v>0</v>
      </c>
      <c r="AN63" s="206">
        <f t="shared" si="11"/>
        <v>0</v>
      </c>
      <c r="AO63" s="207">
        <f t="shared" si="12"/>
        <v>0</v>
      </c>
      <c r="AP63" s="206">
        <f>(db!$AF$4/100)*(C63-AO63)</f>
        <v>0</v>
      </c>
      <c r="AQ63" s="206">
        <f>(db!$AF$8/100)*(C63-AO63)</f>
        <v>0</v>
      </c>
      <c r="AR63" s="207"/>
      <c r="AS63" s="206"/>
      <c r="AT63" s="206"/>
      <c r="AU63" s="207">
        <f t="shared" si="27"/>
        <v>0</v>
      </c>
      <c r="AV63" s="214"/>
      <c r="AW63" s="209">
        <f t="shared" si="28"/>
        <v>0</v>
      </c>
      <c r="AX63" s="210">
        <f>IF(A63=0,0,((AW63)*(1+db!Y65))+((AX62)*(1+db!U65)))</f>
        <v>0</v>
      </c>
      <c r="AY63" s="210">
        <f t="shared" si="17"/>
        <v>0</v>
      </c>
      <c r="AZ63" s="193">
        <f t="shared" si="14"/>
        <v>62</v>
      </c>
      <c r="BA63" s="211"/>
      <c r="BB63" s="211"/>
      <c r="BC63" s="211"/>
    </row>
    <row r="64" spans="1:55" x14ac:dyDescent="0.2">
      <c r="A64" s="192">
        <f>IF(A63=0,0,IF(db!$E$5&lt;A63+1,0,A63+1))</f>
        <v>0</v>
      </c>
      <c r="B64" s="193">
        <f t="shared" si="15"/>
        <v>0</v>
      </c>
      <c r="C64" s="194">
        <f>IF(A64=0,0,(C63*(1+db!$B$3)))</f>
        <v>0</v>
      </c>
      <c r="D64" s="194">
        <f>IF(A64=0,0,SUM($C$2:C64))</f>
        <v>0</v>
      </c>
      <c r="E64" s="195">
        <f>IF(A64=0,0,db!$E$4*((1+db!$B$4)^(A64-1)))</f>
        <v>0</v>
      </c>
      <c r="F64" s="195">
        <f>IF(E64&lt;=db!$L$7,E64,db!$L$7)</f>
        <v>0</v>
      </c>
      <c r="G64" s="194">
        <f>IF(A64=0,0,IF(db!$D$6="بله",(db!$B$6)*F64,0))</f>
        <v>0</v>
      </c>
      <c r="H64" s="194">
        <f>IF(G64&lt;=db!$L$2,G64,db!$L$2)</f>
        <v>0</v>
      </c>
      <c r="I64" s="195">
        <f>IF(A64=0,0,IF(db!$D$7="بله",(db!$B$7)*F64,0))</f>
        <v>0</v>
      </c>
      <c r="J64" s="196">
        <f>IF(B64&gt;69,0,IF(B64=0,0,IF(I64&lt;=db!$L$3,I64,db!$L$3)))</f>
        <v>0</v>
      </c>
      <c r="K64" s="194">
        <f>IF(A64=0,0,IF(db!$D$9="بله",(db!$B$9)*F64,0))</f>
        <v>0</v>
      </c>
      <c r="L64" s="194">
        <f>IF(B64&gt;69,0,IF(B64=0,0,IF(K64&lt;=db!$L$4,K64,db!$L$4)))</f>
        <v>0</v>
      </c>
      <c r="M64" s="197">
        <f>IF(AND(db!$D$8="بله",B64&lt;69,B64&gt;0),1,0)</f>
        <v>0</v>
      </c>
      <c r="N64" s="195">
        <f>(N65+C65)*M64*((1)/(1+db!AA66))*(LOOKUP(B64,'جدول مرگ و میر'!$A$2:$A$108,'جدول مرگ و میر'!$E$2:$E$108))</f>
        <v>0</v>
      </c>
      <c r="O64" s="194">
        <f>C64*db!B$10*IF('محاسبات سالانه'!B64&gt;69,0,(LOOKUP('محاسبات سالانه'!B64+1,'جدول مرگ و میر'!$A$2:$A$108,'جدول مرگ و میر'!$O$2:$O$108)-LOOKUP('محاسبات سالانه'!B64+11,'جدول مرگ و میر'!$A$2:$A$108,'جدول مرگ و میر'!$O$2:$O$108))/LOOKUP('محاسبات سالانه'!B64,'جدول مرگ و میر'!$A$2:$A$108,'جدول مرگ و میر'!$M$2:$M$108))*IF(db!$D$10="بله",1,0)</f>
        <v>0</v>
      </c>
      <c r="P64" s="195">
        <f>IF(A64=0,0,IF(db!$D$11="بله",(db!$B$11)*F64,0))</f>
        <v>0</v>
      </c>
      <c r="Q64" s="196">
        <f>IF(B64&gt;59,0,IF(B64=0,0,IF(P64&lt;=db!$L$5,P64,db!$L$5)))</f>
        <v>0</v>
      </c>
      <c r="R64" s="194">
        <f>IF(A64=0,0,IF(db!$D$12="بله",(db!$B$12)*F64,0))</f>
        <v>0</v>
      </c>
      <c r="S64" s="194">
        <f>IF(B64&gt;59,0,IF(B64=0,0,IF(R64&lt;=db!$L$6,R64,db!$L$6)))</f>
        <v>0</v>
      </c>
      <c r="T64" s="213"/>
      <c r="U64" s="199">
        <f>IF(A64=0,0,IF(B64&lt;(db!$E$2+2),LOOKUP(B64,'جدول مرگ و میر'!$A$2:$A$108,'جدول مرگ و میر'!$P$2:$P$108),IF((B64&gt;=db!$E$2+4),LOOKUP(B64,'جدول مرگ و میر'!$A$2:$A$108,'جدول مرگ و میر'!$R$2:$R$108),LOOKUP(B64,'جدول مرگ و میر'!$A$2:$A$108,'جدول مرگ و میر'!$Q$2:$Q$108))))</f>
        <v>0</v>
      </c>
      <c r="V64" s="200">
        <f t="shared" si="18"/>
        <v>0</v>
      </c>
      <c r="W64" s="201">
        <f>IF(A64=0,0,LOOKUP(db!$A$8,db!$AK$4:$AK$8,db!$AL$4:$AL$8))</f>
        <v>0</v>
      </c>
      <c r="X64" s="202">
        <f t="shared" si="19"/>
        <v>0</v>
      </c>
      <c r="Y64" s="200">
        <f>IF(A64=0,0,LOOKUP(db!$A$8,db!$AK$4:$AK$8,db!$AM$4:$AM$8))</f>
        <v>0</v>
      </c>
      <c r="Z64" s="203">
        <f t="shared" si="20"/>
        <v>0</v>
      </c>
      <c r="AA64" s="204">
        <f>IF(A64=0,0,LOOKUP(db!$A$8,db!$AK$4:$AK$8,db!$AN$4:$AN$8))</f>
        <v>0</v>
      </c>
      <c r="AB64" s="202">
        <f t="shared" si="21"/>
        <v>0</v>
      </c>
      <c r="AC64" s="200">
        <f>IF(db!$D$8="بله",Y64,0)</f>
        <v>0</v>
      </c>
      <c r="AD64" s="203">
        <f t="shared" si="22"/>
        <v>0</v>
      </c>
      <c r="AE64" s="204">
        <f>IF(db!$D$10="بله",Y64,0)</f>
        <v>0</v>
      </c>
      <c r="AF64" s="202">
        <f t="shared" si="23"/>
        <v>0</v>
      </c>
      <c r="AG64" s="203">
        <f>IF(A64=0,0,IF(B64&gt;60,0,LOOKUP(B64,db!$AP$3:$AP$63,db!$AQ$3:$AQ$63)))</f>
        <v>0</v>
      </c>
      <c r="AH64" s="203">
        <f t="shared" si="24"/>
        <v>0</v>
      </c>
      <c r="AI64" s="202">
        <f>IF(A64=0,0,IF(B64&gt;60,0,LOOKUP(B64,db!$AP$3:$AP$63,db!$AR$3:$AR$63)))</f>
        <v>0</v>
      </c>
      <c r="AJ64" s="202">
        <f t="shared" si="25"/>
        <v>0</v>
      </c>
      <c r="AK64" s="205"/>
      <c r="AL64" s="206">
        <f t="shared" si="26"/>
        <v>0</v>
      </c>
      <c r="AM64" s="207">
        <f t="shared" si="10"/>
        <v>0</v>
      </c>
      <c r="AN64" s="206">
        <f t="shared" si="11"/>
        <v>0</v>
      </c>
      <c r="AO64" s="207">
        <f t="shared" si="12"/>
        <v>0</v>
      </c>
      <c r="AP64" s="206">
        <f>(db!$AF$4/100)*(C64-AO64)</f>
        <v>0</v>
      </c>
      <c r="AQ64" s="206">
        <f>(db!$AF$8/100)*(C64-AO64)</f>
        <v>0</v>
      </c>
      <c r="AR64" s="207"/>
      <c r="AS64" s="206"/>
      <c r="AT64" s="206"/>
      <c r="AU64" s="207">
        <f t="shared" si="27"/>
        <v>0</v>
      </c>
      <c r="AV64" s="214"/>
      <c r="AW64" s="209">
        <f t="shared" si="28"/>
        <v>0</v>
      </c>
      <c r="AX64" s="210">
        <f>IF(A64=0,0,((AW64)*(1+db!Y66))+((AX63)*(1+db!U66)))</f>
        <v>0</v>
      </c>
      <c r="AY64" s="210">
        <f t="shared" si="17"/>
        <v>0</v>
      </c>
      <c r="AZ64" s="193">
        <f t="shared" si="14"/>
        <v>63</v>
      </c>
      <c r="BA64" s="211"/>
      <c r="BB64" s="211"/>
      <c r="BC64" s="211"/>
    </row>
    <row r="65" spans="1:55" x14ac:dyDescent="0.2">
      <c r="A65" s="192">
        <f>IF(A64=0,0,IF(db!$E$5&lt;A64+1,0,A64+1))</f>
        <v>0</v>
      </c>
      <c r="B65" s="193">
        <f t="shared" si="15"/>
        <v>0</v>
      </c>
      <c r="C65" s="194">
        <f>IF(A65=0,0,(C64*(1+db!$B$3)))</f>
        <v>0</v>
      </c>
      <c r="D65" s="194">
        <f>IF(A65=0,0,SUM($C$2:C65))</f>
        <v>0</v>
      </c>
      <c r="E65" s="195">
        <f>IF(A65=0,0,db!$E$4*((1+db!$B$4)^(A65-1)))</f>
        <v>0</v>
      </c>
      <c r="F65" s="195">
        <f>IF(E65&lt;=db!$L$7,E65,db!$L$7)</f>
        <v>0</v>
      </c>
      <c r="G65" s="194">
        <f>IF(A65=0,0,IF(db!$D$6="بله",(db!$B$6)*F65,0))</f>
        <v>0</v>
      </c>
      <c r="H65" s="194">
        <f>IF(G65&lt;=db!$L$2,G65,db!$L$2)</f>
        <v>0</v>
      </c>
      <c r="I65" s="195">
        <f>IF(A65=0,0,IF(db!$D$7="بله",(db!$B$7)*F65,0))</f>
        <v>0</v>
      </c>
      <c r="J65" s="196">
        <f>IF(B65&gt;69,0,IF(B65=0,0,IF(I65&lt;=db!$L$3,I65,db!$L$3)))</f>
        <v>0</v>
      </c>
      <c r="K65" s="194">
        <f>IF(A65=0,0,IF(db!$D$9="بله",(db!$B$9)*F65,0))</f>
        <v>0</v>
      </c>
      <c r="L65" s="194">
        <f>IF(B65&gt;69,0,IF(B65=0,0,IF(K65&lt;=db!$L$4,K65,db!$L$4)))</f>
        <v>0</v>
      </c>
      <c r="M65" s="197">
        <f>IF(AND(db!$D$8="بله",B65&lt;69,B65&gt;0),1,0)</f>
        <v>0</v>
      </c>
      <c r="N65" s="195">
        <f>(N66+C66)*M65*((1)/(1+db!AA67))*(LOOKUP(B65,'جدول مرگ و میر'!$A$2:$A$108,'جدول مرگ و میر'!$E$2:$E$108))</f>
        <v>0</v>
      </c>
      <c r="O65" s="194">
        <f>C65*db!B$10*IF('محاسبات سالانه'!B65&gt;69,0,(LOOKUP('محاسبات سالانه'!B65+1,'جدول مرگ و میر'!$A$2:$A$108,'جدول مرگ و میر'!$O$2:$O$108)-LOOKUP('محاسبات سالانه'!B65+11,'جدول مرگ و میر'!$A$2:$A$108,'جدول مرگ و میر'!$O$2:$O$108))/LOOKUP('محاسبات سالانه'!B65,'جدول مرگ و میر'!$A$2:$A$108,'جدول مرگ و میر'!$M$2:$M$108))*IF(db!$D$10="بله",1,0)</f>
        <v>0</v>
      </c>
      <c r="P65" s="195">
        <f>IF(A65=0,0,IF(db!$D$11="بله",(db!$B$11)*F65,0))</f>
        <v>0</v>
      </c>
      <c r="Q65" s="196">
        <f>IF(B65&gt;59,0,IF(B65=0,0,IF(P65&lt;=db!$L$5,P65,db!$L$5)))</f>
        <v>0</v>
      </c>
      <c r="R65" s="194">
        <f>IF(A65=0,0,IF(db!$D$12="بله",(db!$B$12)*F65,0))</f>
        <v>0</v>
      </c>
      <c r="S65" s="194">
        <f>IF(B65&gt;59,0,IF(B65=0,0,IF(R65&lt;=db!$L$6,R65,db!$L$6)))</f>
        <v>0</v>
      </c>
      <c r="T65" s="213"/>
      <c r="U65" s="199">
        <f>IF(A65=0,0,IF(B65&lt;(db!$E$2+2),LOOKUP(B65,'جدول مرگ و میر'!$A$2:$A$108,'جدول مرگ و میر'!$P$2:$P$108),IF((B65&gt;=db!$E$2+4),LOOKUP(B65,'جدول مرگ و میر'!$A$2:$A$108,'جدول مرگ و میر'!$R$2:$R$108),LOOKUP(B65,'جدول مرگ و میر'!$A$2:$A$108,'جدول مرگ و میر'!$Q$2:$Q$108))))</f>
        <v>0</v>
      </c>
      <c r="V65" s="200">
        <f t="shared" si="18"/>
        <v>0</v>
      </c>
      <c r="W65" s="201">
        <f>IF(A65=0,0,LOOKUP(db!$A$8,db!$AK$4:$AK$8,db!$AL$4:$AL$8))</f>
        <v>0</v>
      </c>
      <c r="X65" s="202">
        <f t="shared" si="19"/>
        <v>0</v>
      </c>
      <c r="Y65" s="200">
        <f>IF(A65=0,0,LOOKUP(db!$A$8,db!$AK$4:$AK$8,db!$AM$4:$AM$8))</f>
        <v>0</v>
      </c>
      <c r="Z65" s="203">
        <f t="shared" si="20"/>
        <v>0</v>
      </c>
      <c r="AA65" s="204">
        <f>IF(A65=0,0,LOOKUP(db!$A$8,db!$AK$4:$AK$8,db!$AN$4:$AN$8))</f>
        <v>0</v>
      </c>
      <c r="AB65" s="202">
        <f t="shared" si="21"/>
        <v>0</v>
      </c>
      <c r="AC65" s="200">
        <f>IF(db!$D$8="بله",Y65,0)</f>
        <v>0</v>
      </c>
      <c r="AD65" s="203">
        <f t="shared" si="22"/>
        <v>0</v>
      </c>
      <c r="AE65" s="204">
        <f>IF(db!$D$10="بله",Y65,0)</f>
        <v>0</v>
      </c>
      <c r="AF65" s="202">
        <f t="shared" si="23"/>
        <v>0</v>
      </c>
      <c r="AG65" s="203">
        <f>IF(A65=0,0,IF(B65&gt;60,0,LOOKUP(B65,db!$AP$3:$AP$63,db!$AQ$3:$AQ$63)))</f>
        <v>0</v>
      </c>
      <c r="AH65" s="203">
        <f t="shared" si="24"/>
        <v>0</v>
      </c>
      <c r="AI65" s="202">
        <f>IF(A65=0,0,IF(B65&gt;60,0,LOOKUP(B65,db!$AP$3:$AP$63,db!$AR$3:$AR$63)))</f>
        <v>0</v>
      </c>
      <c r="AJ65" s="202">
        <f t="shared" si="25"/>
        <v>0</v>
      </c>
      <c r="AK65" s="205"/>
      <c r="AL65" s="206">
        <f t="shared" si="26"/>
        <v>0</v>
      </c>
      <c r="AM65" s="207">
        <f t="shared" si="10"/>
        <v>0</v>
      </c>
      <c r="AN65" s="206">
        <f t="shared" si="11"/>
        <v>0</v>
      </c>
      <c r="AO65" s="207">
        <f t="shared" si="12"/>
        <v>0</v>
      </c>
      <c r="AP65" s="206">
        <f>(db!$AF$4/100)*(C65-AO65)</f>
        <v>0</v>
      </c>
      <c r="AQ65" s="206">
        <f>(db!$AF$8/100)*(C65-AO65)</f>
        <v>0</v>
      </c>
      <c r="AR65" s="207"/>
      <c r="AS65" s="206"/>
      <c r="AT65" s="206"/>
      <c r="AU65" s="207">
        <f t="shared" si="27"/>
        <v>0</v>
      </c>
      <c r="AV65" s="214"/>
      <c r="AW65" s="209">
        <f t="shared" si="28"/>
        <v>0</v>
      </c>
      <c r="AX65" s="210">
        <f>IF(A65=0,0,((AW65)*(1+db!Y67))+((AX64)*(1+db!U67)))</f>
        <v>0</v>
      </c>
      <c r="AY65" s="210">
        <f t="shared" si="17"/>
        <v>0</v>
      </c>
      <c r="AZ65" s="193">
        <f t="shared" si="14"/>
        <v>64</v>
      </c>
      <c r="BA65" s="211"/>
      <c r="BB65" s="211"/>
      <c r="BC65" s="211"/>
    </row>
    <row r="66" spans="1:55" x14ac:dyDescent="0.2">
      <c r="A66" s="192">
        <f>IF(A65=0,0,IF(db!$E$5&lt;A65+1,0,A65+1))</f>
        <v>0</v>
      </c>
      <c r="B66" s="193">
        <f t="shared" si="15"/>
        <v>0</v>
      </c>
      <c r="C66" s="194">
        <f>IF(A66=0,0,(C65*(1+db!$B$3)))</f>
        <v>0</v>
      </c>
      <c r="D66" s="194">
        <f>IF(A66=0,0,SUM($C$2:C66))</f>
        <v>0</v>
      </c>
      <c r="E66" s="195">
        <f>IF(A66=0,0,db!$E$4*((1+db!$B$4)^(A66-1)))</f>
        <v>0</v>
      </c>
      <c r="F66" s="195">
        <f>IF(E66&lt;=db!$L$7,E66,db!$L$7)</f>
        <v>0</v>
      </c>
      <c r="G66" s="194">
        <f>IF(A66=0,0,IF(db!$D$6="بله",(db!$B$6)*F66,0))</f>
        <v>0</v>
      </c>
      <c r="H66" s="194">
        <f>IF(G66&lt;=db!$L$2,G66,db!$L$2)</f>
        <v>0</v>
      </c>
      <c r="I66" s="195">
        <f>IF(A66=0,0,IF(db!$D$7="بله",(db!$B$7)*F66,0))</f>
        <v>0</v>
      </c>
      <c r="J66" s="196">
        <f>IF(B66&gt;69,0,IF(B66=0,0,IF(I66&lt;=db!$L$3,I66,db!$L$3)))</f>
        <v>0</v>
      </c>
      <c r="K66" s="194">
        <f>IF(A66=0,0,IF(db!$D$9="بله",(db!$B$9)*F66,0))</f>
        <v>0</v>
      </c>
      <c r="L66" s="194">
        <f>IF(B66&gt;69,0,IF(B66=0,0,IF(K66&lt;=db!$L$4,K66,db!$L$4)))</f>
        <v>0</v>
      </c>
      <c r="M66" s="197">
        <f>IF(AND(db!$D$8="بله",B66&lt;69,B66&gt;0),1,0)</f>
        <v>0</v>
      </c>
      <c r="N66" s="195">
        <f>(N67+C67)*M66*((1)/(1+db!AA68))*(LOOKUP(B66,'جدول مرگ و میر'!$A$2:$A$108,'جدول مرگ و میر'!$E$2:$E$108))</f>
        <v>0</v>
      </c>
      <c r="O66" s="194">
        <f>C66*db!B$10*IF('محاسبات سالانه'!B66&gt;69,0,(LOOKUP('محاسبات سالانه'!B66+1,'جدول مرگ و میر'!$A$2:$A$108,'جدول مرگ و میر'!$O$2:$O$108)-LOOKUP('محاسبات سالانه'!B66+11,'جدول مرگ و میر'!$A$2:$A$108,'جدول مرگ و میر'!$O$2:$O$108))/LOOKUP('محاسبات سالانه'!B66,'جدول مرگ و میر'!$A$2:$A$108,'جدول مرگ و میر'!$M$2:$M$108))*IF(db!$D$10="بله",1,0)</f>
        <v>0</v>
      </c>
      <c r="P66" s="195">
        <f>IF(A66=0,0,IF(db!$D$11="بله",(db!$B$11)*F66,0))</f>
        <v>0</v>
      </c>
      <c r="Q66" s="196">
        <f>IF(B66&gt;59,0,IF(B66=0,0,IF(P66&lt;=db!$L$5,P66,db!$L$5)))</f>
        <v>0</v>
      </c>
      <c r="R66" s="194">
        <f>IF(A66=0,0,IF(db!$D$12="بله",(db!$B$12)*F66,0))</f>
        <v>0</v>
      </c>
      <c r="S66" s="194">
        <f>IF(B66&gt;59,0,IF(B66=0,0,IF(R66&lt;=db!$L$6,R66,db!$L$6)))</f>
        <v>0</v>
      </c>
      <c r="T66" s="213"/>
      <c r="U66" s="199">
        <f>IF(A66=0,0,IF(B66&lt;(db!$E$2+2),LOOKUP(B66,'جدول مرگ و میر'!$A$2:$A$108,'جدول مرگ و میر'!$P$2:$P$108),IF((B66&gt;=db!$E$2+4),LOOKUP(B66,'جدول مرگ و میر'!$A$2:$A$108,'جدول مرگ و میر'!$R$2:$R$108),LOOKUP(B66,'جدول مرگ و میر'!$A$2:$A$108,'جدول مرگ و میر'!$Q$2:$Q$108))))</f>
        <v>0</v>
      </c>
      <c r="V66" s="200">
        <f t="shared" ref="V66:V97" si="29">U66*F66</f>
        <v>0</v>
      </c>
      <c r="W66" s="201">
        <f>IF(A66=0,0,LOOKUP(db!$A$8,db!$AK$4:$AK$8,db!$AL$4:$AL$8))</f>
        <v>0</v>
      </c>
      <c r="X66" s="202">
        <f t="shared" ref="X66:X97" si="30">(W66/1000)*H66</f>
        <v>0</v>
      </c>
      <c r="Y66" s="200">
        <f>IF(A66=0,0,LOOKUP(db!$A$8,db!$AK$4:$AK$8,db!$AM$4:$AM$8))</f>
        <v>0</v>
      </c>
      <c r="Z66" s="203">
        <f t="shared" ref="Z66:Z97" si="31">(Y66/1000)*J66</f>
        <v>0</v>
      </c>
      <c r="AA66" s="204">
        <f>IF(A66=0,0,LOOKUP(db!$A$8,db!$AK$4:$AK$8,db!$AN$4:$AN$8))</f>
        <v>0</v>
      </c>
      <c r="AB66" s="202">
        <f t="shared" ref="AB66:AB97" si="32">(AA66/(100))*L66</f>
        <v>0</v>
      </c>
      <c r="AC66" s="200">
        <f>IF(db!$D$8="بله",Y66,0)</f>
        <v>0</v>
      </c>
      <c r="AD66" s="203">
        <f t="shared" ref="AD66:AD97" si="33">(AC66*N66)/1000</f>
        <v>0</v>
      </c>
      <c r="AE66" s="204">
        <f>IF(db!$D$10="بله",Y66,0)</f>
        <v>0</v>
      </c>
      <c r="AF66" s="202">
        <f t="shared" ref="AF66:AF80" si="34">AE66*O66/1000</f>
        <v>0</v>
      </c>
      <c r="AG66" s="203">
        <f>IF(A66=0,0,IF(B66&gt;60,0,LOOKUP(B66,db!$AP$3:$AP$63,db!$AQ$3:$AQ$63)))</f>
        <v>0</v>
      </c>
      <c r="AH66" s="203">
        <f t="shared" ref="AH66:AH80" si="35">(AG66/1000000)*Q66</f>
        <v>0</v>
      </c>
      <c r="AI66" s="202">
        <f>IF(A66=0,0,IF(B66&gt;60,0,LOOKUP(B66,db!$AP$3:$AP$63,db!$AR$3:$AR$63)))</f>
        <v>0</v>
      </c>
      <c r="AJ66" s="202">
        <f t="shared" ref="AJ66:AJ80" si="36">(AI66/1000000)*S66</f>
        <v>0</v>
      </c>
      <c r="AK66" s="205"/>
      <c r="AL66" s="206">
        <f t="shared" ref="AL66:AL80" si="37">V66</f>
        <v>0</v>
      </c>
      <c r="AM66" s="207">
        <f t="shared" si="10"/>
        <v>0</v>
      </c>
      <c r="AN66" s="206">
        <f t="shared" si="11"/>
        <v>0</v>
      </c>
      <c r="AO66" s="207">
        <f t="shared" si="12"/>
        <v>0</v>
      </c>
      <c r="AP66" s="206">
        <f>(db!$AF$4/100)*(C66-AO66)</f>
        <v>0</v>
      </c>
      <c r="AQ66" s="206">
        <f>(db!$AF$8/100)*(C66-AO66)</f>
        <v>0</v>
      </c>
      <c r="AR66" s="207"/>
      <c r="AS66" s="206"/>
      <c r="AT66" s="206"/>
      <c r="AU66" s="207">
        <f t="shared" ref="AU66:AU97" si="38">(AT66+AR66+AQ66+AO66+AL66+AP66)</f>
        <v>0</v>
      </c>
      <c r="AV66" s="214"/>
      <c r="AW66" s="209">
        <f t="shared" si="28"/>
        <v>0</v>
      </c>
      <c r="AX66" s="210">
        <f>IF(A66=0,0,((AW66)*(1+db!Y68))+((AX65)*(1+db!U68)))</f>
        <v>0</v>
      </c>
      <c r="AY66" s="210">
        <f t="shared" si="17"/>
        <v>0</v>
      </c>
      <c r="AZ66" s="193">
        <f t="shared" si="14"/>
        <v>65</v>
      </c>
      <c r="BA66" s="211"/>
      <c r="BB66" s="211"/>
      <c r="BC66" s="211"/>
    </row>
    <row r="67" spans="1:55" x14ac:dyDescent="0.2">
      <c r="A67" s="192">
        <f>IF(A66=0,0,IF(db!$E$5&lt;A66+1,0,A66+1))</f>
        <v>0</v>
      </c>
      <c r="B67" s="193">
        <f t="shared" si="15"/>
        <v>0</v>
      </c>
      <c r="C67" s="194">
        <f>IF(A67=0,0,(C66*(1+db!$B$3)))</f>
        <v>0</v>
      </c>
      <c r="D67" s="194">
        <f>IF(A67=0,0,SUM($C$2:C67))</f>
        <v>0</v>
      </c>
      <c r="E67" s="195">
        <f>IF(A67=0,0,db!$E$4*((1+db!$B$4)^(A67-1)))</f>
        <v>0</v>
      </c>
      <c r="F67" s="195">
        <f>IF(E67&lt;=db!$L$7,E67,db!$L$7)</f>
        <v>0</v>
      </c>
      <c r="G67" s="194">
        <f>IF(A67=0,0,IF(db!$D$6="بله",(db!$B$6)*F67,0))</f>
        <v>0</v>
      </c>
      <c r="H67" s="194">
        <f>IF(G67&lt;=db!$L$2,G67,db!$L$2)</f>
        <v>0</v>
      </c>
      <c r="I67" s="195">
        <f>IF(A67=0,0,IF(db!$D$7="بله",(db!$B$7)*F67,0))</f>
        <v>0</v>
      </c>
      <c r="J67" s="196">
        <f>IF(B67&gt;69,0,IF(B67=0,0,IF(I67&lt;=db!$L$3,I67,db!$L$3)))</f>
        <v>0</v>
      </c>
      <c r="K67" s="194">
        <f>IF(A67=0,0,IF(db!$D$9="بله",(db!$B$9)*F67,0))</f>
        <v>0</v>
      </c>
      <c r="L67" s="194">
        <f>IF(B67&gt;69,0,IF(B67=0,0,IF(K67&lt;=db!$L$4,K67,db!$L$4)))</f>
        <v>0</v>
      </c>
      <c r="M67" s="197">
        <f>IF(AND(db!$D$8="بله",B67&lt;69,B67&gt;0),1,0)</f>
        <v>0</v>
      </c>
      <c r="N67" s="195">
        <f>(N68+C68)*M67*((1)/(1+db!AA69))*(LOOKUP(B67,'جدول مرگ و میر'!$A$2:$A$108,'جدول مرگ و میر'!$E$2:$E$108))</f>
        <v>0</v>
      </c>
      <c r="O67" s="194">
        <f>C67*db!B$10*IF('محاسبات سالانه'!B67&gt;69,0,(LOOKUP('محاسبات سالانه'!B67+1,'جدول مرگ و میر'!$A$2:$A$108,'جدول مرگ و میر'!$O$2:$O$108)-LOOKUP('محاسبات سالانه'!B67+11,'جدول مرگ و میر'!$A$2:$A$108,'جدول مرگ و میر'!$O$2:$O$108))/LOOKUP('محاسبات سالانه'!B67,'جدول مرگ و میر'!$A$2:$A$108,'جدول مرگ و میر'!$M$2:$M$108))*IF(db!$D$10="بله",1,0)</f>
        <v>0</v>
      </c>
      <c r="P67" s="195">
        <f>IF(A67=0,0,IF(db!$D$11="بله",(db!$B$11)*F67,0))</f>
        <v>0</v>
      </c>
      <c r="Q67" s="196">
        <f>IF(B67&gt;59,0,IF(B67=0,0,IF(P67&lt;=db!$L$5,P67,db!$L$5)))</f>
        <v>0</v>
      </c>
      <c r="R67" s="194">
        <f>IF(A67=0,0,IF(db!$D$12="بله",(db!$B$12)*F67,0))</f>
        <v>0</v>
      </c>
      <c r="S67" s="194">
        <f>IF(B67&gt;59,0,IF(B67=0,0,IF(R67&lt;=db!$L$6,R67,db!$L$6)))</f>
        <v>0</v>
      </c>
      <c r="T67" s="213"/>
      <c r="U67" s="199">
        <f>IF(A67=0,0,IF(B67&lt;(db!$E$2+2),LOOKUP(B67,'جدول مرگ و میر'!$A$2:$A$108,'جدول مرگ و میر'!$P$2:$P$108),IF((B67&gt;=db!$E$2+4),LOOKUP(B67,'جدول مرگ و میر'!$A$2:$A$108,'جدول مرگ و میر'!$R$2:$R$108),LOOKUP(B67,'جدول مرگ و میر'!$A$2:$A$108,'جدول مرگ و میر'!$Q$2:$Q$108))))</f>
        <v>0</v>
      </c>
      <c r="V67" s="200">
        <f t="shared" si="29"/>
        <v>0</v>
      </c>
      <c r="W67" s="201">
        <f>IF(A67=0,0,LOOKUP(db!$A$8,db!$AK$4:$AK$8,db!$AL$4:$AL$8))</f>
        <v>0</v>
      </c>
      <c r="X67" s="202">
        <f t="shared" si="30"/>
        <v>0</v>
      </c>
      <c r="Y67" s="200">
        <f>IF(A67=0,0,LOOKUP(db!$A$8,db!$AK$4:$AK$8,db!$AM$4:$AM$8))</f>
        <v>0</v>
      </c>
      <c r="Z67" s="203">
        <f t="shared" si="31"/>
        <v>0</v>
      </c>
      <c r="AA67" s="204">
        <f>IF(A67=0,0,LOOKUP(db!$A$8,db!$AK$4:$AK$8,db!$AN$4:$AN$8))</f>
        <v>0</v>
      </c>
      <c r="AB67" s="202">
        <f t="shared" si="32"/>
        <v>0</v>
      </c>
      <c r="AC67" s="200">
        <f>IF(db!$D$8="بله",Y67,0)</f>
        <v>0</v>
      </c>
      <c r="AD67" s="203">
        <f t="shared" si="33"/>
        <v>0</v>
      </c>
      <c r="AE67" s="204">
        <f>IF(db!$D$10="بله",Y67,0)</f>
        <v>0</v>
      </c>
      <c r="AF67" s="202">
        <f t="shared" si="34"/>
        <v>0</v>
      </c>
      <c r="AG67" s="203">
        <f>IF(A67=0,0,IF(B67&gt;60,0,LOOKUP(B67,db!$AP$3:$AP$63,db!$AQ$3:$AQ$63)))</f>
        <v>0</v>
      </c>
      <c r="AH67" s="203">
        <f t="shared" si="35"/>
        <v>0</v>
      </c>
      <c r="AI67" s="202">
        <f>IF(A67=0,0,IF(B67&gt;60,0,LOOKUP(B67,db!$AP$3:$AP$63,db!$AR$3:$AR$63)))</f>
        <v>0</v>
      </c>
      <c r="AJ67" s="202">
        <f t="shared" si="36"/>
        <v>0</v>
      </c>
      <c r="AK67" s="205"/>
      <c r="AL67" s="206">
        <f t="shared" si="37"/>
        <v>0</v>
      </c>
      <c r="AM67" s="207">
        <f t="shared" ref="AM67:AM80" si="39">(AF67+AD67+AB67+Z67+X67)</f>
        <v>0</v>
      </c>
      <c r="AN67" s="206">
        <f t="shared" ref="AN67:AN80" si="40">(AJ67+AH67)</f>
        <v>0</v>
      </c>
      <c r="AO67" s="207">
        <f t="shared" ref="AO67:AO107" si="41">AN67+AM67</f>
        <v>0</v>
      </c>
      <c r="AP67" s="206">
        <f>(db!$AF$4/100)*(C67-AO67)</f>
        <v>0</v>
      </c>
      <c r="AQ67" s="206">
        <f>(db!$AF$8/100)*(C67-AO67)</f>
        <v>0</v>
      </c>
      <c r="AR67" s="207"/>
      <c r="AS67" s="206"/>
      <c r="AT67" s="206"/>
      <c r="AU67" s="207">
        <f t="shared" si="38"/>
        <v>0</v>
      </c>
      <c r="AV67" s="214"/>
      <c r="AW67" s="209">
        <f t="shared" ref="AW67:AW98" si="42">(C67-AU67)</f>
        <v>0</v>
      </c>
      <c r="AX67" s="210">
        <f>IF(A67=0,0,((AW67)*(1+db!Y69))+((AX66)*(1+db!U69)))</f>
        <v>0</v>
      </c>
      <c r="AY67" s="210">
        <f t="shared" si="17"/>
        <v>0</v>
      </c>
      <c r="AZ67" s="193">
        <f t="shared" ref="AZ67:AZ107" si="43">1+AZ66</f>
        <v>66</v>
      </c>
      <c r="BA67" s="211"/>
      <c r="BB67" s="211"/>
      <c r="BC67" s="211"/>
    </row>
    <row r="68" spans="1:55" x14ac:dyDescent="0.2">
      <c r="A68" s="192">
        <f>IF(A67=0,0,IF(db!$E$5&lt;A67+1,0,A67+1))</f>
        <v>0</v>
      </c>
      <c r="B68" s="193">
        <f t="shared" ref="B68:B80" si="44">IF(A68=0,0,(B67+1))</f>
        <v>0</v>
      </c>
      <c r="C68" s="194">
        <f>IF(A68=0,0,(C67*(1+db!$B$3)))</f>
        <v>0</v>
      </c>
      <c r="D68" s="194">
        <f>IF(A68=0,0,SUM($C$2:C68))</f>
        <v>0</v>
      </c>
      <c r="E68" s="195">
        <f>IF(A68=0,0,db!$E$4*((1+db!$B$4)^(A68-1)))</f>
        <v>0</v>
      </c>
      <c r="F68" s="195">
        <f>IF(E68&lt;=db!$L$7,E68,db!$L$7)</f>
        <v>0</v>
      </c>
      <c r="G68" s="194">
        <f>IF(A68=0,0,IF(db!$D$6="بله",(db!$B$6)*F68,0))</f>
        <v>0</v>
      </c>
      <c r="H68" s="194">
        <f>IF(G68&lt;=db!$L$2,G68,db!$L$2)</f>
        <v>0</v>
      </c>
      <c r="I68" s="195">
        <f>IF(A68=0,0,IF(db!$D$7="بله",(db!$B$7)*F68,0))</f>
        <v>0</v>
      </c>
      <c r="J68" s="196">
        <f>IF(B68&gt;69,0,IF(B68=0,0,IF(I68&lt;=db!$L$3,I68,db!$L$3)))</f>
        <v>0</v>
      </c>
      <c r="K68" s="194">
        <f>IF(A68=0,0,IF(db!$D$9="بله",(db!$B$9)*F68,0))</f>
        <v>0</v>
      </c>
      <c r="L68" s="194">
        <f>IF(B68&gt;69,0,IF(B68=0,0,IF(K68&lt;=db!$L$4,K68,db!$L$4)))</f>
        <v>0</v>
      </c>
      <c r="M68" s="197">
        <f>IF(AND(db!$D$8="بله",B68&lt;69,B68&gt;0),1,0)</f>
        <v>0</v>
      </c>
      <c r="N68" s="195">
        <f>(N69+C69)*M68*((1)/(1+db!AA70))*(LOOKUP(B68,'جدول مرگ و میر'!$A$2:$A$108,'جدول مرگ و میر'!$E$2:$E$108))</f>
        <v>0</v>
      </c>
      <c r="O68" s="194">
        <f>C68*db!B$10*IF('محاسبات سالانه'!B68&gt;69,0,(LOOKUP('محاسبات سالانه'!B68+1,'جدول مرگ و میر'!$A$2:$A$108,'جدول مرگ و میر'!$O$2:$O$108)-LOOKUP('محاسبات سالانه'!B68+11,'جدول مرگ و میر'!$A$2:$A$108,'جدول مرگ و میر'!$O$2:$O$108))/LOOKUP('محاسبات سالانه'!B68,'جدول مرگ و میر'!$A$2:$A$108,'جدول مرگ و میر'!$M$2:$M$108))*IF(db!$D$10="بله",1,0)</f>
        <v>0</v>
      </c>
      <c r="P68" s="195">
        <f>IF(A68=0,0,IF(db!$D$11="بله",(db!$B$11)*F68,0))</f>
        <v>0</v>
      </c>
      <c r="Q68" s="196">
        <f>IF(B68&gt;59,0,IF(B68=0,0,IF(P68&lt;=db!$L$5,P68,db!$L$5)))</f>
        <v>0</v>
      </c>
      <c r="R68" s="194">
        <f>IF(A68=0,0,IF(db!$D$12="بله",(db!$B$12)*F68,0))</f>
        <v>0</v>
      </c>
      <c r="S68" s="194">
        <f>IF(B68&gt;59,0,IF(B68=0,0,IF(R68&lt;=db!$L$6,R68,db!$L$6)))</f>
        <v>0</v>
      </c>
      <c r="T68" s="213"/>
      <c r="U68" s="199">
        <f>IF(A68=0,0,IF(B68&lt;(db!$E$2+2),LOOKUP(B68,'جدول مرگ و میر'!$A$2:$A$108,'جدول مرگ و میر'!$P$2:$P$108),IF((B68&gt;=db!$E$2+4),LOOKUP(B68,'جدول مرگ و میر'!$A$2:$A$108,'جدول مرگ و میر'!$R$2:$R$108),LOOKUP(B68,'جدول مرگ و میر'!$A$2:$A$108,'جدول مرگ و میر'!$Q$2:$Q$108))))</f>
        <v>0</v>
      </c>
      <c r="V68" s="200">
        <f t="shared" si="29"/>
        <v>0</v>
      </c>
      <c r="W68" s="201">
        <f>IF(A68=0,0,LOOKUP(db!$A$8,db!$AK$4:$AK$8,db!$AL$4:$AL$8))</f>
        <v>0</v>
      </c>
      <c r="X68" s="202">
        <f t="shared" si="30"/>
        <v>0</v>
      </c>
      <c r="Y68" s="200">
        <f>IF(A68=0,0,LOOKUP(db!$A$8,db!$AK$4:$AK$8,db!$AM$4:$AM$8))</f>
        <v>0</v>
      </c>
      <c r="Z68" s="203">
        <f t="shared" si="31"/>
        <v>0</v>
      </c>
      <c r="AA68" s="204">
        <f>IF(A68=0,0,LOOKUP(db!$A$8,db!$AK$4:$AK$8,db!$AN$4:$AN$8))</f>
        <v>0</v>
      </c>
      <c r="AB68" s="202">
        <f t="shared" si="32"/>
        <v>0</v>
      </c>
      <c r="AC68" s="200">
        <f>IF(db!$D$8="بله",Y68,0)</f>
        <v>0</v>
      </c>
      <c r="AD68" s="203">
        <f t="shared" si="33"/>
        <v>0</v>
      </c>
      <c r="AE68" s="204">
        <f>IF(db!$D$10="بله",Y68,0)</f>
        <v>0</v>
      </c>
      <c r="AF68" s="202">
        <f t="shared" si="34"/>
        <v>0</v>
      </c>
      <c r="AG68" s="203">
        <f>IF(A68=0,0,IF(B68&gt;60,0,LOOKUP(B68,db!$AP$3:$AP$63,db!$AQ$3:$AQ$63)))</f>
        <v>0</v>
      </c>
      <c r="AH68" s="203">
        <f t="shared" si="35"/>
        <v>0</v>
      </c>
      <c r="AI68" s="202">
        <f>IF(A68=0,0,IF(B68&gt;60,0,LOOKUP(B68,db!$AP$3:$AP$63,db!$AR$3:$AR$63)))</f>
        <v>0</v>
      </c>
      <c r="AJ68" s="202">
        <f t="shared" si="36"/>
        <v>0</v>
      </c>
      <c r="AK68" s="205"/>
      <c r="AL68" s="206">
        <f t="shared" si="37"/>
        <v>0</v>
      </c>
      <c r="AM68" s="207">
        <f t="shared" si="39"/>
        <v>0</v>
      </c>
      <c r="AN68" s="206">
        <f t="shared" si="40"/>
        <v>0</v>
      </c>
      <c r="AO68" s="207">
        <f t="shared" si="41"/>
        <v>0</v>
      </c>
      <c r="AP68" s="206">
        <f>(db!$AF$4/100)*(C68-AO68)</f>
        <v>0</v>
      </c>
      <c r="AQ68" s="206">
        <f>(db!$AF$8/100)*(C68-AO68)</f>
        <v>0</v>
      </c>
      <c r="AR68" s="207"/>
      <c r="AS68" s="206"/>
      <c r="AT68" s="206"/>
      <c r="AU68" s="207">
        <f t="shared" si="38"/>
        <v>0</v>
      </c>
      <c r="AV68" s="214"/>
      <c r="AW68" s="209">
        <f t="shared" si="42"/>
        <v>0</v>
      </c>
      <c r="AX68" s="210">
        <f>IF(A68=0,0,((AW68)*(1+db!Y70))+((AX67)*(1+db!U70)))</f>
        <v>0</v>
      </c>
      <c r="AY68" s="210">
        <f t="shared" si="17"/>
        <v>0</v>
      </c>
      <c r="AZ68" s="193">
        <f t="shared" si="43"/>
        <v>67</v>
      </c>
      <c r="BA68" s="211"/>
      <c r="BB68" s="211"/>
      <c r="BC68" s="211"/>
    </row>
    <row r="69" spans="1:55" x14ac:dyDescent="0.2">
      <c r="A69" s="192">
        <f>IF(A68=0,0,IF(db!$E$5&lt;A68+1,0,A68+1))</f>
        <v>0</v>
      </c>
      <c r="B69" s="193">
        <f t="shared" si="44"/>
        <v>0</v>
      </c>
      <c r="C69" s="194">
        <f>IF(A69=0,0,(C68*(1+db!$B$3)))</f>
        <v>0</v>
      </c>
      <c r="D69" s="194">
        <f>IF(A69=0,0,SUM($C$2:C69))</f>
        <v>0</v>
      </c>
      <c r="E69" s="195">
        <f>IF(A69=0,0,db!$E$4*((1+db!$B$4)^(A69-1)))</f>
        <v>0</v>
      </c>
      <c r="F69" s="195">
        <f>IF(E69&lt;=db!$L$7,E69,db!$L$7)</f>
        <v>0</v>
      </c>
      <c r="G69" s="194">
        <f>IF(A69=0,0,IF(db!$D$6="بله",(db!$B$6)*F69,0))</f>
        <v>0</v>
      </c>
      <c r="H69" s="194">
        <f>IF(G69&lt;=db!$L$2,G69,db!$L$2)</f>
        <v>0</v>
      </c>
      <c r="I69" s="195">
        <f>IF(A69=0,0,IF(db!$D$7="بله",(db!$B$7)*F69,0))</f>
        <v>0</v>
      </c>
      <c r="J69" s="196">
        <f>IF(B69&gt;69,0,IF(B69=0,0,IF(I69&lt;=db!$L$3,I69,db!$L$3)))</f>
        <v>0</v>
      </c>
      <c r="K69" s="194">
        <f>IF(A69=0,0,IF(db!$D$9="بله",(db!$B$9)*F69,0))</f>
        <v>0</v>
      </c>
      <c r="L69" s="194">
        <f>IF(B69&gt;69,0,IF(B69=0,0,IF(K69&lt;=db!$L$4,K69,db!$L$4)))</f>
        <v>0</v>
      </c>
      <c r="M69" s="197">
        <f>IF(AND(db!$D$8="بله",B69&lt;69,B69&gt;0),1,0)</f>
        <v>0</v>
      </c>
      <c r="N69" s="195">
        <f>(N70+C70)*M69*((1)/(1+db!AA71))*(LOOKUP(B69,'جدول مرگ و میر'!$A$2:$A$108,'جدول مرگ و میر'!$E$2:$E$108))</f>
        <v>0</v>
      </c>
      <c r="O69" s="194">
        <f>C69*db!B$10*IF('محاسبات سالانه'!B69&gt;69,0,(LOOKUP('محاسبات سالانه'!B69+1,'جدول مرگ و میر'!$A$2:$A$108,'جدول مرگ و میر'!$O$2:$O$108)-LOOKUP('محاسبات سالانه'!B69+11,'جدول مرگ و میر'!$A$2:$A$108,'جدول مرگ و میر'!$O$2:$O$108))/LOOKUP('محاسبات سالانه'!B69,'جدول مرگ و میر'!$A$2:$A$108,'جدول مرگ و میر'!$M$2:$M$108))*IF(db!$D$10="بله",1,0)</f>
        <v>0</v>
      </c>
      <c r="P69" s="195">
        <f>IF(A69=0,0,IF(db!$D$11="بله",(db!$B$11)*F69,0))</f>
        <v>0</v>
      </c>
      <c r="Q69" s="196">
        <f>IF(B69&gt;59,0,IF(B69=0,0,IF(P69&lt;=db!$L$5,P69,db!$L$5)))</f>
        <v>0</v>
      </c>
      <c r="R69" s="194">
        <f>IF(A69=0,0,IF(db!$D$12="بله",(db!$B$12)*F69,0))</f>
        <v>0</v>
      </c>
      <c r="S69" s="194">
        <f>IF(B69&gt;59,0,IF(B69=0,0,IF(R69&lt;=db!$L$6,R69,db!$L$6)))</f>
        <v>0</v>
      </c>
      <c r="T69" s="213"/>
      <c r="U69" s="199">
        <f>IF(A69=0,0,IF(B69&lt;(db!$E$2+2),LOOKUP(B69,'جدول مرگ و میر'!$A$2:$A$108,'جدول مرگ و میر'!$P$2:$P$108),IF((B69&gt;=db!$E$2+4),LOOKUP(B69,'جدول مرگ و میر'!$A$2:$A$108,'جدول مرگ و میر'!$R$2:$R$108),LOOKUP(B69,'جدول مرگ و میر'!$A$2:$A$108,'جدول مرگ و میر'!$Q$2:$Q$108))))</f>
        <v>0</v>
      </c>
      <c r="V69" s="200">
        <f t="shared" si="29"/>
        <v>0</v>
      </c>
      <c r="W69" s="201">
        <f>IF(A69=0,0,LOOKUP(db!$A$8,db!$AK$4:$AK$8,db!$AL$4:$AL$8))</f>
        <v>0</v>
      </c>
      <c r="X69" s="202">
        <f t="shared" si="30"/>
        <v>0</v>
      </c>
      <c r="Y69" s="200">
        <f>IF(A69=0,0,LOOKUP(db!$A$8,db!$AK$4:$AK$8,db!$AM$4:$AM$8))</f>
        <v>0</v>
      </c>
      <c r="Z69" s="203">
        <f t="shared" si="31"/>
        <v>0</v>
      </c>
      <c r="AA69" s="204">
        <f>IF(A69=0,0,LOOKUP(db!$A$8,db!$AK$4:$AK$8,db!$AN$4:$AN$8))</f>
        <v>0</v>
      </c>
      <c r="AB69" s="202">
        <f t="shared" si="32"/>
        <v>0</v>
      </c>
      <c r="AC69" s="200">
        <f>IF(db!$D$8="بله",Y69,0)</f>
        <v>0</v>
      </c>
      <c r="AD69" s="203">
        <f t="shared" si="33"/>
        <v>0</v>
      </c>
      <c r="AE69" s="204">
        <f>IF(db!$D$10="بله",Y69,0)</f>
        <v>0</v>
      </c>
      <c r="AF69" s="202">
        <f t="shared" si="34"/>
        <v>0</v>
      </c>
      <c r="AG69" s="203">
        <f>IF(A69=0,0,IF(B69&gt;60,0,LOOKUP(B69,db!$AP$3:$AP$63,db!$AQ$3:$AQ$63)))</f>
        <v>0</v>
      </c>
      <c r="AH69" s="203">
        <f t="shared" si="35"/>
        <v>0</v>
      </c>
      <c r="AI69" s="202">
        <f>IF(A69=0,0,IF(B69&gt;60,0,LOOKUP(B69,db!$AP$3:$AP$63,db!$AR$3:$AR$63)))</f>
        <v>0</v>
      </c>
      <c r="AJ69" s="202">
        <f t="shared" si="36"/>
        <v>0</v>
      </c>
      <c r="AK69" s="205"/>
      <c r="AL69" s="206">
        <f t="shared" si="37"/>
        <v>0</v>
      </c>
      <c r="AM69" s="207">
        <f t="shared" si="39"/>
        <v>0</v>
      </c>
      <c r="AN69" s="206">
        <f t="shared" si="40"/>
        <v>0</v>
      </c>
      <c r="AO69" s="207">
        <f t="shared" si="41"/>
        <v>0</v>
      </c>
      <c r="AP69" s="206">
        <f>(db!$AF$4/100)*(C69-AO69)</f>
        <v>0</v>
      </c>
      <c r="AQ69" s="206">
        <f>(db!$AF$8/100)*(C69-AO69)</f>
        <v>0</v>
      </c>
      <c r="AR69" s="207"/>
      <c r="AS69" s="206"/>
      <c r="AT69" s="206"/>
      <c r="AU69" s="207">
        <f t="shared" si="38"/>
        <v>0</v>
      </c>
      <c r="AV69" s="214"/>
      <c r="AW69" s="209">
        <f t="shared" si="42"/>
        <v>0</v>
      </c>
      <c r="AX69" s="210">
        <f>IF(A69=0,0,((AW69)*(1+db!Y71))+((AX68)*(1+db!U71)))</f>
        <v>0</v>
      </c>
      <c r="AY69" s="210">
        <f t="shared" si="17"/>
        <v>0</v>
      </c>
      <c r="AZ69" s="193">
        <f t="shared" si="43"/>
        <v>68</v>
      </c>
      <c r="BA69" s="211"/>
      <c r="BB69" s="211"/>
      <c r="BC69" s="211"/>
    </row>
    <row r="70" spans="1:55" x14ac:dyDescent="0.2">
      <c r="A70" s="192">
        <f>IF(A69=0,0,IF(db!$E$5&lt;A69+1,0,A69+1))</f>
        <v>0</v>
      </c>
      <c r="B70" s="193">
        <f t="shared" si="44"/>
        <v>0</v>
      </c>
      <c r="C70" s="194">
        <f>IF(A70=0,0,(C69*(1+db!$B$3)))</f>
        <v>0</v>
      </c>
      <c r="D70" s="194">
        <f>IF(A70=0,0,SUM($C$2:C70))</f>
        <v>0</v>
      </c>
      <c r="E70" s="195">
        <f>IF(A70=0,0,db!$E$4*((1+db!$B$4)^(A70-1)))</f>
        <v>0</v>
      </c>
      <c r="F70" s="195">
        <f>IF(E70&lt;=db!$L$7,E70,db!$L$7)</f>
        <v>0</v>
      </c>
      <c r="G70" s="194">
        <f>IF(A70=0,0,IF(db!$D$6="بله",(db!$B$6)*F70,0))</f>
        <v>0</v>
      </c>
      <c r="H70" s="194">
        <f>IF(G70&lt;=db!$L$2,G70,db!$L$2)</f>
        <v>0</v>
      </c>
      <c r="I70" s="195">
        <f>IF(A70=0,0,IF(db!$D$7="بله",(db!$B$7)*F70,0))</f>
        <v>0</v>
      </c>
      <c r="J70" s="196">
        <f>IF(B70&gt;69,0,IF(B70=0,0,IF(I70&lt;=db!$L$3,I70,db!$L$3)))</f>
        <v>0</v>
      </c>
      <c r="K70" s="194">
        <f>IF(A70=0,0,IF(db!$D$9="بله",(db!$B$9)*F70,0))</f>
        <v>0</v>
      </c>
      <c r="L70" s="194">
        <f>IF(B70&gt;69,0,IF(B70=0,0,IF(K70&lt;=db!$L$4,K70,db!$L$4)))</f>
        <v>0</v>
      </c>
      <c r="M70" s="197">
        <f>IF(AND(db!$D$8="بله",B70&lt;69,B70&gt;0),1,0)</f>
        <v>0</v>
      </c>
      <c r="N70" s="195">
        <f>(N71+C71)*M70*((1)/(1+db!AA72))*(LOOKUP(B70,'جدول مرگ و میر'!$A$2:$A$108,'جدول مرگ و میر'!$E$2:$E$108))</f>
        <v>0</v>
      </c>
      <c r="O70" s="194">
        <f>C70*db!B$10*IF('محاسبات سالانه'!B70&gt;69,0,(LOOKUP('محاسبات سالانه'!B70+1,'جدول مرگ و میر'!$A$2:$A$108,'جدول مرگ و میر'!$O$2:$O$108)-LOOKUP('محاسبات سالانه'!B70+11,'جدول مرگ و میر'!$A$2:$A$108,'جدول مرگ و میر'!$O$2:$O$108))/LOOKUP('محاسبات سالانه'!B70,'جدول مرگ و میر'!$A$2:$A$108,'جدول مرگ و میر'!$M$2:$M$108))*IF(db!$D$10="بله",1,0)</f>
        <v>0</v>
      </c>
      <c r="P70" s="195">
        <f>IF(A70=0,0,IF(db!$D$11="بله",(db!$B$11)*F70,0))</f>
        <v>0</v>
      </c>
      <c r="Q70" s="196">
        <f>IF(B70&gt;59,0,IF(B70=0,0,IF(P70&lt;=db!$L$5,P70,db!$L$5)))</f>
        <v>0</v>
      </c>
      <c r="R70" s="194">
        <f>IF(A70=0,0,IF(db!$D$12="بله",(db!$B$12)*F70,0))</f>
        <v>0</v>
      </c>
      <c r="S70" s="194">
        <f>IF(B70&gt;59,0,IF(B70=0,0,IF(R70&lt;=db!$L$6,R70,db!$L$6)))</f>
        <v>0</v>
      </c>
      <c r="T70" s="213"/>
      <c r="U70" s="199">
        <f>IF(A70=0,0,IF(B70&lt;(db!$E$2+2),LOOKUP(B70,'جدول مرگ و میر'!$A$2:$A$108,'جدول مرگ و میر'!$P$2:$P$108),IF((B70&gt;=db!$E$2+4),LOOKUP(B70,'جدول مرگ و میر'!$A$2:$A$108,'جدول مرگ و میر'!$R$2:$R$108),LOOKUP(B70,'جدول مرگ و میر'!$A$2:$A$108,'جدول مرگ و میر'!$Q$2:$Q$108))))</f>
        <v>0</v>
      </c>
      <c r="V70" s="200">
        <f t="shared" si="29"/>
        <v>0</v>
      </c>
      <c r="W70" s="201">
        <f>IF(A70=0,0,LOOKUP(db!$A$8,db!$AK$4:$AK$8,db!$AL$4:$AL$8))</f>
        <v>0</v>
      </c>
      <c r="X70" s="202">
        <f t="shared" si="30"/>
        <v>0</v>
      </c>
      <c r="Y70" s="200">
        <f>IF(A70=0,0,LOOKUP(db!$A$8,db!$AK$4:$AK$8,db!$AM$4:$AM$8))</f>
        <v>0</v>
      </c>
      <c r="Z70" s="203">
        <f t="shared" si="31"/>
        <v>0</v>
      </c>
      <c r="AA70" s="204">
        <f>IF(A70=0,0,LOOKUP(db!$A$8,db!$AK$4:$AK$8,db!$AN$4:$AN$8))</f>
        <v>0</v>
      </c>
      <c r="AB70" s="202">
        <f t="shared" si="32"/>
        <v>0</v>
      </c>
      <c r="AC70" s="200">
        <f>IF(db!$D$8="بله",Y70,0)</f>
        <v>0</v>
      </c>
      <c r="AD70" s="203">
        <f t="shared" si="33"/>
        <v>0</v>
      </c>
      <c r="AE70" s="204">
        <f>IF(db!$D$10="بله",Y70,0)</f>
        <v>0</v>
      </c>
      <c r="AF70" s="202">
        <f t="shared" si="34"/>
        <v>0</v>
      </c>
      <c r="AG70" s="203">
        <f>IF(A70=0,0,IF(B70&gt;60,0,LOOKUP(B70,db!$AP$3:$AP$63,db!$AQ$3:$AQ$63)))</f>
        <v>0</v>
      </c>
      <c r="AH70" s="203">
        <f t="shared" si="35"/>
        <v>0</v>
      </c>
      <c r="AI70" s="202">
        <f>IF(A70=0,0,IF(B70&gt;60,0,LOOKUP(B70,db!$AP$3:$AP$63,db!$AR$3:$AR$63)))</f>
        <v>0</v>
      </c>
      <c r="AJ70" s="202">
        <f t="shared" si="36"/>
        <v>0</v>
      </c>
      <c r="AK70" s="205"/>
      <c r="AL70" s="206">
        <f t="shared" si="37"/>
        <v>0</v>
      </c>
      <c r="AM70" s="207">
        <f t="shared" si="39"/>
        <v>0</v>
      </c>
      <c r="AN70" s="206">
        <f t="shared" si="40"/>
        <v>0</v>
      </c>
      <c r="AO70" s="207">
        <f t="shared" si="41"/>
        <v>0</v>
      </c>
      <c r="AP70" s="206">
        <f>(db!$AF$4/100)*(C70-AO70)</f>
        <v>0</v>
      </c>
      <c r="AQ70" s="206">
        <f>(db!$AF$8/100)*(C70-AO70)</f>
        <v>0</v>
      </c>
      <c r="AR70" s="207"/>
      <c r="AS70" s="206"/>
      <c r="AT70" s="206"/>
      <c r="AU70" s="207">
        <f t="shared" si="38"/>
        <v>0</v>
      </c>
      <c r="AV70" s="214"/>
      <c r="AW70" s="209">
        <f t="shared" si="42"/>
        <v>0</v>
      </c>
      <c r="AX70" s="210">
        <f>IF(A70=0,0,((AW70)*(1+db!Y72))+((AX69)*(1+db!U72)))</f>
        <v>0</v>
      </c>
      <c r="AY70" s="210">
        <f t="shared" si="17"/>
        <v>0</v>
      </c>
      <c r="AZ70" s="193">
        <f t="shared" si="43"/>
        <v>69</v>
      </c>
      <c r="BA70" s="211"/>
      <c r="BB70" s="211"/>
      <c r="BC70" s="211"/>
    </row>
    <row r="71" spans="1:55" x14ac:dyDescent="0.2">
      <c r="A71" s="192">
        <f>IF(A70=0,0,IF(db!$E$5&lt;A70+1,0,A70+1))</f>
        <v>0</v>
      </c>
      <c r="B71" s="193">
        <f t="shared" si="44"/>
        <v>0</v>
      </c>
      <c r="C71" s="194">
        <f>IF(A71=0,0,(C70*(1+db!$B$3)))</f>
        <v>0</v>
      </c>
      <c r="D71" s="194">
        <f>IF(A71=0,0,SUM($C$2:C71))</f>
        <v>0</v>
      </c>
      <c r="E71" s="195">
        <f>IF(A71=0,0,db!$E$4*((1+db!$B$4)^(A71-1)))</f>
        <v>0</v>
      </c>
      <c r="F71" s="195">
        <f>IF(E71&lt;=db!$L$7,E71,db!$L$7)</f>
        <v>0</v>
      </c>
      <c r="G71" s="194">
        <f>IF(A71=0,0,IF(db!$D$6="بله",(db!$B$6)*F71,0))</f>
        <v>0</v>
      </c>
      <c r="H71" s="194">
        <f>IF(G71&lt;=db!$L$2,G71,db!$L$2)</f>
        <v>0</v>
      </c>
      <c r="I71" s="195">
        <f>IF(A71=0,0,IF(db!$D$7="بله",(db!$B$7)*F71,0))</f>
        <v>0</v>
      </c>
      <c r="J71" s="196">
        <f>IF(B71&gt;69,0,IF(B71=0,0,IF(I71&lt;=db!$L$3,I71,db!$L$3)))</f>
        <v>0</v>
      </c>
      <c r="K71" s="194">
        <f>IF(A71=0,0,IF(db!$D$9="بله",(db!$B$9)*F71,0))</f>
        <v>0</v>
      </c>
      <c r="L71" s="194">
        <f>IF(B71&gt;69,0,IF(B71=0,0,IF(K71&lt;=db!$L$4,K71,db!$L$4)))</f>
        <v>0</v>
      </c>
      <c r="M71" s="197">
        <f>IF(AND(db!$D$8="بله",B71&lt;69,B71&gt;0),1,0)</f>
        <v>0</v>
      </c>
      <c r="N71" s="195">
        <f>(N72+C72)*M71*((1)/(1+db!AA73))*(LOOKUP(B71,'جدول مرگ و میر'!$A$2:$A$108,'جدول مرگ و میر'!$E$2:$E$108))</f>
        <v>0</v>
      </c>
      <c r="O71" s="194">
        <f>C71*db!B$10*IF('محاسبات سالانه'!B71&gt;69,0,(LOOKUP('محاسبات سالانه'!B71+1,'جدول مرگ و میر'!$A$2:$A$108,'جدول مرگ و میر'!$O$2:$O$108)-LOOKUP('محاسبات سالانه'!B71+11,'جدول مرگ و میر'!$A$2:$A$108,'جدول مرگ و میر'!$O$2:$O$108))/LOOKUP('محاسبات سالانه'!B71,'جدول مرگ و میر'!$A$2:$A$108,'جدول مرگ و میر'!$M$2:$M$108))*IF(db!$D$10="بله",1,0)</f>
        <v>0</v>
      </c>
      <c r="P71" s="195">
        <f>IF(A71=0,0,IF(db!$D$11="بله",(db!$B$11)*F71,0))</f>
        <v>0</v>
      </c>
      <c r="Q71" s="196">
        <f>IF(B71&gt;59,0,IF(B71=0,0,IF(P71&lt;=db!$L$5,P71,db!$L$5)))</f>
        <v>0</v>
      </c>
      <c r="R71" s="194">
        <f>IF(A71=0,0,IF(db!$D$12="بله",(db!$B$12)*F71,0))</f>
        <v>0</v>
      </c>
      <c r="S71" s="194">
        <f>IF(B71&gt;59,0,IF(B71=0,0,IF(R71&lt;=db!$L$6,R71,db!$L$6)))</f>
        <v>0</v>
      </c>
      <c r="T71" s="213"/>
      <c r="U71" s="199">
        <f>IF(A71=0,0,IF(B71&lt;(db!$E$2+2),LOOKUP(B71,'جدول مرگ و میر'!$A$2:$A$108,'جدول مرگ و میر'!$P$2:$P$108),IF((B71&gt;=db!$E$2+4),LOOKUP(B71,'جدول مرگ و میر'!$A$2:$A$108,'جدول مرگ و میر'!$R$2:$R$108),LOOKUP(B71,'جدول مرگ و میر'!$A$2:$A$108,'جدول مرگ و میر'!$Q$2:$Q$108))))</f>
        <v>0</v>
      </c>
      <c r="V71" s="200">
        <f t="shared" si="29"/>
        <v>0</v>
      </c>
      <c r="W71" s="201">
        <f>IF(A71=0,0,LOOKUP(db!$A$8,db!$AK$4:$AK$8,db!$AL$4:$AL$8))</f>
        <v>0</v>
      </c>
      <c r="X71" s="202">
        <f t="shared" si="30"/>
        <v>0</v>
      </c>
      <c r="Y71" s="200">
        <f>IF(A71=0,0,LOOKUP(db!$A$8,db!$AK$4:$AK$8,db!$AM$4:$AM$8))</f>
        <v>0</v>
      </c>
      <c r="Z71" s="203">
        <f t="shared" si="31"/>
        <v>0</v>
      </c>
      <c r="AA71" s="204">
        <f>IF(A71=0,0,LOOKUP(db!$A$8,db!$AK$4:$AK$8,db!$AN$4:$AN$8))</f>
        <v>0</v>
      </c>
      <c r="AB71" s="202">
        <f t="shared" si="32"/>
        <v>0</v>
      </c>
      <c r="AC71" s="200">
        <f>IF(db!$D$8="بله",Y71,0)</f>
        <v>0</v>
      </c>
      <c r="AD71" s="203">
        <f t="shared" si="33"/>
        <v>0</v>
      </c>
      <c r="AE71" s="204">
        <f>IF(db!$D$10="بله",Y71,0)</f>
        <v>0</v>
      </c>
      <c r="AF71" s="202">
        <f t="shared" si="34"/>
        <v>0</v>
      </c>
      <c r="AG71" s="203">
        <f>IF(A71=0,0,IF(B71&gt;60,0,LOOKUP(B71,db!$AP$3:$AP$63,db!$AQ$3:$AQ$63)))</f>
        <v>0</v>
      </c>
      <c r="AH71" s="203">
        <f t="shared" si="35"/>
        <v>0</v>
      </c>
      <c r="AI71" s="202">
        <f>IF(A71=0,0,IF(B71&gt;60,0,LOOKUP(B71,db!$AP$3:$AP$63,db!$AR$3:$AR$63)))</f>
        <v>0</v>
      </c>
      <c r="AJ71" s="202">
        <f t="shared" si="36"/>
        <v>0</v>
      </c>
      <c r="AK71" s="205"/>
      <c r="AL71" s="206">
        <f t="shared" si="37"/>
        <v>0</v>
      </c>
      <c r="AM71" s="207">
        <f t="shared" si="39"/>
        <v>0</v>
      </c>
      <c r="AN71" s="206">
        <f t="shared" si="40"/>
        <v>0</v>
      </c>
      <c r="AO71" s="207">
        <f t="shared" si="41"/>
        <v>0</v>
      </c>
      <c r="AP71" s="206">
        <f>(db!$AF$4/100)*(C71-AO71)</f>
        <v>0</v>
      </c>
      <c r="AQ71" s="206">
        <f>(db!$AF$8/100)*(C71-AO71)</f>
        <v>0</v>
      </c>
      <c r="AR71" s="207"/>
      <c r="AS71" s="206"/>
      <c r="AT71" s="206"/>
      <c r="AU71" s="207">
        <f t="shared" si="38"/>
        <v>0</v>
      </c>
      <c r="AV71" s="214"/>
      <c r="AW71" s="209">
        <f t="shared" si="42"/>
        <v>0</v>
      </c>
      <c r="AX71" s="210">
        <f>IF(A71=0,0,((AW71)*(1+db!Y73))+((AX70)*(1+db!U73)))</f>
        <v>0</v>
      </c>
      <c r="AY71" s="210">
        <f t="shared" ref="AY71:AY107" si="45">AX71</f>
        <v>0</v>
      </c>
      <c r="AZ71" s="193">
        <f t="shared" si="43"/>
        <v>70</v>
      </c>
      <c r="BA71" s="211"/>
      <c r="BB71" s="211"/>
      <c r="BC71" s="211"/>
    </row>
    <row r="72" spans="1:55" s="215" customFormat="1" x14ac:dyDescent="0.2">
      <c r="A72" s="192">
        <f>IF(A71=0,0,IF(db!$E$5&lt;A71+1,0,A71+1))</f>
        <v>0</v>
      </c>
      <c r="B72" s="193">
        <f t="shared" si="44"/>
        <v>0</v>
      </c>
      <c r="C72" s="194">
        <f>IF(A72=0,0,(C71*(1+db!$B$3)))</f>
        <v>0</v>
      </c>
      <c r="D72" s="194">
        <f>IF(A72=0,0,SUM($C$2:C72))</f>
        <v>0</v>
      </c>
      <c r="E72" s="195">
        <f>IF(A72=0,0,db!$E$4*((1+db!$B$4)^(A72-1)))</f>
        <v>0</v>
      </c>
      <c r="F72" s="195">
        <f>IF(E72&lt;=db!$L$7,E72,db!$L$7)</f>
        <v>0</v>
      </c>
      <c r="G72" s="194">
        <f>IF(A72=0,0,IF(db!$D$6="بله",(db!$B$6)*F72,0))</f>
        <v>0</v>
      </c>
      <c r="H72" s="194">
        <f>IF(G72&lt;=db!$L$2,G72,db!$L$2)</f>
        <v>0</v>
      </c>
      <c r="I72" s="195">
        <f>IF(A72=0,0,IF(db!$D$7="بله",(db!$B$7)*F72,0))</f>
        <v>0</v>
      </c>
      <c r="J72" s="196">
        <f>IF(B72&gt;69,0,IF(B72=0,0,IF(I72&lt;=db!$L$3,I72,db!$L$3)))</f>
        <v>0</v>
      </c>
      <c r="K72" s="194">
        <f>IF(A72=0,0,IF(db!$D$9="بله",(db!$B$9)*F72,0))</f>
        <v>0</v>
      </c>
      <c r="L72" s="194">
        <f>IF(B72&gt;69,0,IF(B72=0,0,IF(K72&lt;=db!$L$4,K72,db!$L$4)))</f>
        <v>0</v>
      </c>
      <c r="M72" s="197">
        <f>IF(AND(db!$D$8="بله",B72&lt;69,B72&gt;0),1,0)</f>
        <v>0</v>
      </c>
      <c r="N72" s="195">
        <f>(N73+C73)*M72*((1)/(1+db!AA74))*(LOOKUP(B72,'جدول مرگ و میر'!$A$2:$A$108,'جدول مرگ و میر'!$E$2:$E$108))</f>
        <v>0</v>
      </c>
      <c r="O72" s="194">
        <f>C72*db!B$10*IF('محاسبات سالانه'!B72&gt;69,0,(LOOKUP('محاسبات سالانه'!B72+1,'جدول مرگ و میر'!$A$2:$A$108,'جدول مرگ و میر'!$O$2:$O$108)-LOOKUP('محاسبات سالانه'!B72+11,'جدول مرگ و میر'!$A$2:$A$108,'جدول مرگ و میر'!$O$2:$O$108))/LOOKUP('محاسبات سالانه'!B72,'جدول مرگ و میر'!$A$2:$A$108,'جدول مرگ و میر'!$M$2:$M$108))*IF(db!$D$10="بله",1,0)</f>
        <v>0</v>
      </c>
      <c r="P72" s="195">
        <f>IF(A72=0,0,IF(db!$D$11="بله",(db!$B$11)*F72,0))</f>
        <v>0</v>
      </c>
      <c r="Q72" s="196">
        <f>IF(B72&gt;59,0,IF(B72=0,0,IF(P72&lt;=db!$L$5,P72,db!$L$5)))</f>
        <v>0</v>
      </c>
      <c r="R72" s="194">
        <f>IF(A72=0,0,IF(db!$D$12="بله",(db!$B$12)*F72,0))</f>
        <v>0</v>
      </c>
      <c r="S72" s="194">
        <f>IF(B72&gt;59,0,IF(B72=0,0,IF(R72&lt;=db!$L$6,R72,db!$L$6)))</f>
        <v>0</v>
      </c>
      <c r="T72" s="213"/>
      <c r="U72" s="199">
        <f>IF(A72=0,0,IF(B72&lt;(db!$E$2+2),LOOKUP(B72,'جدول مرگ و میر'!$A$2:$A$108,'جدول مرگ و میر'!$P$2:$P$108),IF((B72&gt;=db!$E$2+4),LOOKUP(B72,'جدول مرگ و میر'!$A$2:$A$108,'جدول مرگ و میر'!$R$2:$R$108),LOOKUP(B72,'جدول مرگ و میر'!$A$2:$A$108,'جدول مرگ و میر'!$Q$2:$Q$108))))</f>
        <v>0</v>
      </c>
      <c r="V72" s="200">
        <f t="shared" si="29"/>
        <v>0</v>
      </c>
      <c r="W72" s="201">
        <f>IF(A72=0,0,LOOKUP(db!$A$8,db!$AK$4:$AK$8,db!$AL$4:$AL$8))</f>
        <v>0</v>
      </c>
      <c r="X72" s="202">
        <f t="shared" si="30"/>
        <v>0</v>
      </c>
      <c r="Y72" s="200">
        <f>IF(A72=0,0,LOOKUP(db!$A$8,db!$AK$4:$AK$8,db!$AM$4:$AM$8))</f>
        <v>0</v>
      </c>
      <c r="Z72" s="203">
        <f t="shared" si="31"/>
        <v>0</v>
      </c>
      <c r="AA72" s="204">
        <f>IF(A72=0,0,LOOKUP(db!$A$8,db!$AK$4:$AK$8,db!$AN$4:$AN$8))</f>
        <v>0</v>
      </c>
      <c r="AB72" s="202">
        <f t="shared" si="32"/>
        <v>0</v>
      </c>
      <c r="AC72" s="200">
        <f>IF(db!$D$8="بله",Y72,0)</f>
        <v>0</v>
      </c>
      <c r="AD72" s="203">
        <f t="shared" si="33"/>
        <v>0</v>
      </c>
      <c r="AE72" s="204">
        <f>IF(db!$D$10="بله",Y72,0)</f>
        <v>0</v>
      </c>
      <c r="AF72" s="202">
        <f t="shared" si="34"/>
        <v>0</v>
      </c>
      <c r="AG72" s="203">
        <f>IF(A72=0,0,IF(B72&gt;60,0,LOOKUP(B72,db!$AP$3:$AP$63,db!$AQ$3:$AQ$63)))</f>
        <v>0</v>
      </c>
      <c r="AH72" s="203">
        <f t="shared" si="35"/>
        <v>0</v>
      </c>
      <c r="AI72" s="202">
        <f>IF(A72=0,0,IF(B72&gt;60,0,LOOKUP(B72,db!$AP$3:$AP$63,db!$AR$3:$AR$63)))</f>
        <v>0</v>
      </c>
      <c r="AJ72" s="202">
        <f t="shared" si="36"/>
        <v>0</v>
      </c>
      <c r="AK72" s="205"/>
      <c r="AL72" s="206">
        <f t="shared" si="37"/>
        <v>0</v>
      </c>
      <c r="AM72" s="207">
        <f t="shared" si="39"/>
        <v>0</v>
      </c>
      <c r="AN72" s="206">
        <f t="shared" si="40"/>
        <v>0</v>
      </c>
      <c r="AO72" s="207">
        <f t="shared" si="41"/>
        <v>0</v>
      </c>
      <c r="AP72" s="206">
        <f>(db!$AF$4/100)*(C72-AO72)</f>
        <v>0</v>
      </c>
      <c r="AQ72" s="206">
        <f>(db!$AF$8/100)*(C72-AO72)</f>
        <v>0</v>
      </c>
      <c r="AR72" s="207"/>
      <c r="AS72" s="206"/>
      <c r="AT72" s="206"/>
      <c r="AU72" s="207">
        <f t="shared" si="38"/>
        <v>0</v>
      </c>
      <c r="AV72" s="214"/>
      <c r="AW72" s="209">
        <f t="shared" si="42"/>
        <v>0</v>
      </c>
      <c r="AX72" s="210">
        <f>IF(A72=0,0,((AW72)*(1+db!Y74))+((AX71)*(1+db!U74)))</f>
        <v>0</v>
      </c>
      <c r="AY72" s="210">
        <f t="shared" si="45"/>
        <v>0</v>
      </c>
      <c r="AZ72" s="193">
        <f t="shared" si="43"/>
        <v>71</v>
      </c>
      <c r="BA72" s="211"/>
      <c r="BB72" s="211"/>
      <c r="BC72" s="211"/>
    </row>
    <row r="73" spans="1:55" x14ac:dyDescent="0.2">
      <c r="A73" s="192">
        <f>IF(A72=0,0,IF(db!$E$5&lt;A72+1,0,A72+1))</f>
        <v>0</v>
      </c>
      <c r="B73" s="193">
        <f t="shared" si="44"/>
        <v>0</v>
      </c>
      <c r="C73" s="194">
        <f>IF(A73=0,0,(C72*(1+db!$B$3)))</f>
        <v>0</v>
      </c>
      <c r="D73" s="194">
        <f>IF(A73=0,0,SUM($C$2:C73))</f>
        <v>0</v>
      </c>
      <c r="E73" s="195">
        <f>IF(A73=0,0,db!$E$4*((1+db!$B$4)^(A73-1)))</f>
        <v>0</v>
      </c>
      <c r="F73" s="195">
        <f>IF(E73&lt;=db!$L$7,E73,db!$L$7)</f>
        <v>0</v>
      </c>
      <c r="G73" s="194">
        <f>IF(A73=0,0,IF(db!$D$6="بله",(db!$B$6)*F73,0))</f>
        <v>0</v>
      </c>
      <c r="H73" s="194">
        <f>IF(G73&lt;=db!$L$2,G73,db!$L$2)</f>
        <v>0</v>
      </c>
      <c r="I73" s="195">
        <f>IF(A73=0,0,IF(db!$D$7="بله",(db!$B$7)*F73,0))</f>
        <v>0</v>
      </c>
      <c r="J73" s="196">
        <f>IF(B73&gt;69,0,IF(B73=0,0,IF(I73&lt;=db!$L$3,I73,db!$L$3)))</f>
        <v>0</v>
      </c>
      <c r="K73" s="194">
        <f>IF(A73=0,0,IF(db!$D$9="بله",(db!$B$9)*F73,0))</f>
        <v>0</v>
      </c>
      <c r="L73" s="194">
        <f>IF(B73&gt;69,0,IF(B73=0,0,IF(K73&lt;=db!$L$4,K73,db!$L$4)))</f>
        <v>0</v>
      </c>
      <c r="M73" s="197">
        <f>IF(AND(db!$D$8="بله",B73&lt;69,B73&gt;0),1,0)</f>
        <v>0</v>
      </c>
      <c r="N73" s="195">
        <f>(N74+C74)*M73*((1)/(1+db!AA75))*(LOOKUP(B73,'جدول مرگ و میر'!$A$2:$A$108,'جدول مرگ و میر'!$E$2:$E$108))</f>
        <v>0</v>
      </c>
      <c r="O73" s="194">
        <f>C73*db!B$10*IF('محاسبات سالانه'!B73&gt;69,0,(LOOKUP('محاسبات سالانه'!B73+1,'جدول مرگ و میر'!$A$2:$A$108,'جدول مرگ و میر'!$O$2:$O$108)-LOOKUP('محاسبات سالانه'!B73+11,'جدول مرگ و میر'!$A$2:$A$108,'جدول مرگ و میر'!$O$2:$O$108))/LOOKUP('محاسبات سالانه'!B73,'جدول مرگ و میر'!$A$2:$A$108,'جدول مرگ و میر'!$M$2:$M$108))*IF(db!$D$10="بله",1,0)</f>
        <v>0</v>
      </c>
      <c r="P73" s="195">
        <f>IF(A73=0,0,IF(db!$D$11="بله",(db!$B$11)*F73,0))</f>
        <v>0</v>
      </c>
      <c r="Q73" s="196">
        <f>IF(B73&gt;59,0,IF(B73=0,0,IF(P73&lt;=db!$L$5,P73,db!$L$5)))</f>
        <v>0</v>
      </c>
      <c r="R73" s="194">
        <f>IF(A73=0,0,IF(db!$D$12="بله",(db!$B$12)*F73,0))</f>
        <v>0</v>
      </c>
      <c r="S73" s="194">
        <f>IF(B73&gt;59,0,IF(B73=0,0,IF(R73&lt;=db!$L$6,R73,db!$L$6)))</f>
        <v>0</v>
      </c>
      <c r="T73" s="213"/>
      <c r="U73" s="199">
        <f>IF(A73=0,0,IF(B73&lt;(db!$E$2+2),LOOKUP(B73,'جدول مرگ و میر'!$A$2:$A$108,'جدول مرگ و میر'!$P$2:$P$108),IF((B73&gt;=db!$E$2+4),LOOKUP(B73,'جدول مرگ و میر'!$A$2:$A$108,'جدول مرگ و میر'!$R$2:$R$108),LOOKUP(B73,'جدول مرگ و میر'!$A$2:$A$108,'جدول مرگ و میر'!$Q$2:$Q$108))))</f>
        <v>0</v>
      </c>
      <c r="V73" s="200">
        <f t="shared" si="29"/>
        <v>0</v>
      </c>
      <c r="W73" s="201">
        <f>IF(A73=0,0,LOOKUP(db!$A$8,db!$AK$4:$AK$8,db!$AL$4:$AL$8))</f>
        <v>0</v>
      </c>
      <c r="X73" s="202">
        <f t="shared" si="30"/>
        <v>0</v>
      </c>
      <c r="Y73" s="200">
        <f>IF(A73=0,0,LOOKUP(db!$A$8,db!$AK$4:$AK$8,db!$AM$4:$AM$8))</f>
        <v>0</v>
      </c>
      <c r="Z73" s="203">
        <f t="shared" si="31"/>
        <v>0</v>
      </c>
      <c r="AA73" s="204">
        <f>IF(A73=0,0,LOOKUP(db!$A$8,db!$AK$4:$AK$8,db!$AN$4:$AN$8))</f>
        <v>0</v>
      </c>
      <c r="AB73" s="202">
        <f t="shared" si="32"/>
        <v>0</v>
      </c>
      <c r="AC73" s="200">
        <f>IF(db!$D$8="بله",Y73,0)</f>
        <v>0</v>
      </c>
      <c r="AD73" s="203">
        <f t="shared" si="33"/>
        <v>0</v>
      </c>
      <c r="AE73" s="204">
        <f>IF(db!$D$10="بله",Y73,0)</f>
        <v>0</v>
      </c>
      <c r="AF73" s="202">
        <f t="shared" si="34"/>
        <v>0</v>
      </c>
      <c r="AG73" s="203">
        <f>IF(A73=0,0,IF(B73&gt;60,0,LOOKUP(B73,db!$AP$3:$AP$63,db!$AQ$3:$AQ$63)))</f>
        <v>0</v>
      </c>
      <c r="AH73" s="203">
        <f t="shared" si="35"/>
        <v>0</v>
      </c>
      <c r="AI73" s="202">
        <f>IF(A73=0,0,IF(B73&gt;60,0,LOOKUP(B73,db!$AP$3:$AP$63,db!$AR$3:$AR$63)))</f>
        <v>0</v>
      </c>
      <c r="AJ73" s="202">
        <f t="shared" si="36"/>
        <v>0</v>
      </c>
      <c r="AK73" s="205"/>
      <c r="AL73" s="206">
        <f t="shared" si="37"/>
        <v>0</v>
      </c>
      <c r="AM73" s="207">
        <f t="shared" si="39"/>
        <v>0</v>
      </c>
      <c r="AN73" s="206">
        <f t="shared" si="40"/>
        <v>0</v>
      </c>
      <c r="AO73" s="207">
        <f t="shared" si="41"/>
        <v>0</v>
      </c>
      <c r="AP73" s="206">
        <f>(db!$AF$4/100)*(C73-AO73)</f>
        <v>0</v>
      </c>
      <c r="AQ73" s="206">
        <f>(db!$AF$8/100)*(C73-AO73)</f>
        <v>0</v>
      </c>
      <c r="AR73" s="207"/>
      <c r="AS73" s="206"/>
      <c r="AT73" s="206"/>
      <c r="AU73" s="207">
        <f t="shared" si="38"/>
        <v>0</v>
      </c>
      <c r="AV73" s="214"/>
      <c r="AW73" s="209">
        <f t="shared" si="42"/>
        <v>0</v>
      </c>
      <c r="AX73" s="210">
        <f>IF(A73=0,0,((AW73)*(1+db!Y75))+((AX72)*(1+db!U75)))</f>
        <v>0</v>
      </c>
      <c r="AY73" s="210">
        <f t="shared" si="45"/>
        <v>0</v>
      </c>
      <c r="AZ73" s="193">
        <f t="shared" si="43"/>
        <v>72</v>
      </c>
      <c r="BA73" s="211"/>
      <c r="BB73" s="211"/>
      <c r="BC73" s="211"/>
    </row>
    <row r="74" spans="1:55" x14ac:dyDescent="0.2">
      <c r="A74" s="192">
        <f>IF(A73=0,0,IF(db!$E$5&lt;A73+1,0,A73+1))</f>
        <v>0</v>
      </c>
      <c r="B74" s="193">
        <f t="shared" si="44"/>
        <v>0</v>
      </c>
      <c r="C74" s="194">
        <f>IF(A74=0,0,(C73*(1+db!$B$3)))</f>
        <v>0</v>
      </c>
      <c r="D74" s="194">
        <f>IF(A74=0,0,SUM($C$2:C74))</f>
        <v>0</v>
      </c>
      <c r="E74" s="195">
        <f>IF(A74=0,0,db!$E$4*((1+db!$B$4)^(A74-1)))</f>
        <v>0</v>
      </c>
      <c r="F74" s="195">
        <f>IF(E74&lt;=db!$L$7,E74,db!$L$7)</f>
        <v>0</v>
      </c>
      <c r="G74" s="194">
        <f>IF(A74=0,0,IF(db!$D$6="بله",(db!$B$6)*F74,0))</f>
        <v>0</v>
      </c>
      <c r="H74" s="194">
        <f>IF(G74&lt;=db!$L$2,G74,db!$L$2)</f>
        <v>0</v>
      </c>
      <c r="I74" s="195">
        <f>IF(A74=0,0,IF(db!$D$7="بله",(db!$B$7)*F74,0))</f>
        <v>0</v>
      </c>
      <c r="J74" s="196">
        <f>IF(B74&gt;69,0,IF(B74=0,0,IF(I74&lt;=db!$L$3,I74,db!$L$3)))</f>
        <v>0</v>
      </c>
      <c r="K74" s="194">
        <f>IF(A74=0,0,IF(db!$D$9="بله",(db!$B$9)*F74,0))</f>
        <v>0</v>
      </c>
      <c r="L74" s="194">
        <f>IF(B74&gt;69,0,IF(B74=0,0,IF(K74&lt;=db!$L$4,K74,db!$L$4)))</f>
        <v>0</v>
      </c>
      <c r="M74" s="197">
        <f>IF(AND(db!$D$8="بله",B74&lt;69,B74&gt;0),1,0)</f>
        <v>0</v>
      </c>
      <c r="N74" s="195">
        <f>(N75+C75)*M74*((1)/(1+db!AA76))*(LOOKUP(B74,'جدول مرگ و میر'!$A$2:$A$108,'جدول مرگ و میر'!$E$2:$E$108))</f>
        <v>0</v>
      </c>
      <c r="O74" s="194">
        <f>C74*db!B$10*IF('محاسبات سالانه'!B74&gt;69,0,(LOOKUP('محاسبات سالانه'!B74+1,'جدول مرگ و میر'!$A$2:$A$108,'جدول مرگ و میر'!$O$2:$O$108)-LOOKUP('محاسبات سالانه'!B74+11,'جدول مرگ و میر'!$A$2:$A$108,'جدول مرگ و میر'!$O$2:$O$108))/LOOKUP('محاسبات سالانه'!B74,'جدول مرگ و میر'!$A$2:$A$108,'جدول مرگ و میر'!$M$2:$M$108))*IF(db!$D$10="بله",1,0)</f>
        <v>0</v>
      </c>
      <c r="P74" s="195">
        <f>IF(A74=0,0,IF(db!$D$11="بله",(db!$B$11)*F74,0))</f>
        <v>0</v>
      </c>
      <c r="Q74" s="196">
        <f>IF(B74&gt;59,0,IF(B74=0,0,IF(P74&lt;=db!$L$5,P74,db!$L$5)))</f>
        <v>0</v>
      </c>
      <c r="R74" s="194">
        <f>IF(A74=0,0,IF(db!$D$12="بله",(db!$B$12)*F74,0))</f>
        <v>0</v>
      </c>
      <c r="S74" s="194">
        <f>IF(B74&gt;59,0,IF(B74=0,0,IF(R74&lt;=db!$L$6,R74,db!$L$6)))</f>
        <v>0</v>
      </c>
      <c r="T74" s="213"/>
      <c r="U74" s="199">
        <f>IF(A74=0,0,IF(B74&lt;(db!$E$2+2),LOOKUP(B74,'جدول مرگ و میر'!$A$2:$A$108,'جدول مرگ و میر'!$P$2:$P$108),IF((B74&gt;=db!$E$2+4),LOOKUP(B74,'جدول مرگ و میر'!$A$2:$A$108,'جدول مرگ و میر'!$R$2:$R$108),LOOKUP(B74,'جدول مرگ و میر'!$A$2:$A$108,'جدول مرگ و میر'!$Q$2:$Q$108))))</f>
        <v>0</v>
      </c>
      <c r="V74" s="200">
        <f t="shared" si="29"/>
        <v>0</v>
      </c>
      <c r="W74" s="201">
        <f>IF(A74=0,0,LOOKUP(db!$A$8,db!$AK$4:$AK$8,db!$AL$4:$AL$8))</f>
        <v>0</v>
      </c>
      <c r="X74" s="202">
        <f t="shared" si="30"/>
        <v>0</v>
      </c>
      <c r="Y74" s="200">
        <f>IF(A74=0,0,LOOKUP(db!$A$8,db!$AK$4:$AK$8,db!$AM$4:$AM$8))</f>
        <v>0</v>
      </c>
      <c r="Z74" s="203">
        <f t="shared" si="31"/>
        <v>0</v>
      </c>
      <c r="AA74" s="204">
        <f>IF(A74=0,0,LOOKUP(db!$A$8,db!$AK$4:$AK$8,db!$AN$4:$AN$8))</f>
        <v>0</v>
      </c>
      <c r="AB74" s="202">
        <f t="shared" si="32"/>
        <v>0</v>
      </c>
      <c r="AC74" s="200">
        <f>IF(db!$D$8="بله",Y74,0)</f>
        <v>0</v>
      </c>
      <c r="AD74" s="203">
        <f t="shared" si="33"/>
        <v>0</v>
      </c>
      <c r="AE74" s="204">
        <f>IF(db!$D$10="بله",Y74,0)</f>
        <v>0</v>
      </c>
      <c r="AF74" s="202">
        <f t="shared" si="34"/>
        <v>0</v>
      </c>
      <c r="AG74" s="203">
        <f>IF(A74=0,0,IF(B74&gt;60,0,LOOKUP(B74,db!$AP$3:$AP$63,db!$AQ$3:$AQ$63)))</f>
        <v>0</v>
      </c>
      <c r="AH74" s="203">
        <f t="shared" si="35"/>
        <v>0</v>
      </c>
      <c r="AI74" s="202">
        <f>IF(A74=0,0,IF(B74&gt;60,0,LOOKUP(B74,db!$AP$3:$AP$63,db!$AR$3:$AR$63)))</f>
        <v>0</v>
      </c>
      <c r="AJ74" s="202">
        <f t="shared" si="36"/>
        <v>0</v>
      </c>
      <c r="AK74" s="205"/>
      <c r="AL74" s="206">
        <f t="shared" si="37"/>
        <v>0</v>
      </c>
      <c r="AM74" s="207">
        <f t="shared" si="39"/>
        <v>0</v>
      </c>
      <c r="AN74" s="206">
        <f t="shared" si="40"/>
        <v>0</v>
      </c>
      <c r="AO74" s="207">
        <f t="shared" si="41"/>
        <v>0</v>
      </c>
      <c r="AP74" s="206">
        <f>(db!$AF$4/100)*(C74-AO74)</f>
        <v>0</v>
      </c>
      <c r="AQ74" s="206">
        <f>(db!$AF$8/100)*(C74-AO74)</f>
        <v>0</v>
      </c>
      <c r="AR74" s="207"/>
      <c r="AS74" s="206"/>
      <c r="AT74" s="206"/>
      <c r="AU74" s="207">
        <f t="shared" si="38"/>
        <v>0</v>
      </c>
      <c r="AV74" s="214"/>
      <c r="AW74" s="209">
        <f t="shared" si="42"/>
        <v>0</v>
      </c>
      <c r="AX74" s="210">
        <f>IF(A74=0,0,((AW74)*(1+db!Y76))+((AX73)*(1+db!U76)))</f>
        <v>0</v>
      </c>
      <c r="AY74" s="210">
        <f t="shared" si="45"/>
        <v>0</v>
      </c>
      <c r="AZ74" s="193">
        <f t="shared" si="43"/>
        <v>73</v>
      </c>
      <c r="BA74" s="211"/>
      <c r="BB74" s="211"/>
      <c r="BC74" s="211"/>
    </row>
    <row r="75" spans="1:55" x14ac:dyDescent="0.2">
      <c r="A75" s="192">
        <f>IF(A74=0,0,IF(db!$E$5&lt;A74+1,0,A74+1))</f>
        <v>0</v>
      </c>
      <c r="B75" s="193">
        <f t="shared" si="44"/>
        <v>0</v>
      </c>
      <c r="C75" s="194">
        <f>IF(A75=0,0,(C74*(1+db!$B$3)))</f>
        <v>0</v>
      </c>
      <c r="D75" s="194">
        <f>IF(A75=0,0,SUM($C$2:C75))</f>
        <v>0</v>
      </c>
      <c r="E75" s="195">
        <f>IF(A75=0,0,db!$E$4*((1+db!$B$4)^(A75-1)))</f>
        <v>0</v>
      </c>
      <c r="F75" s="195">
        <f>IF(E75&lt;=db!$L$7,E75,db!$L$7)</f>
        <v>0</v>
      </c>
      <c r="G75" s="194">
        <f>IF(A75=0,0,IF(db!$D$6="بله",(db!$B$6)*F75,0))</f>
        <v>0</v>
      </c>
      <c r="H75" s="194">
        <f>IF(G75&lt;=db!$L$2,G75,db!$L$2)</f>
        <v>0</v>
      </c>
      <c r="I75" s="195">
        <f>IF(A75=0,0,IF(db!$D$7="بله",(db!$B$7)*F75,0))</f>
        <v>0</v>
      </c>
      <c r="J75" s="196">
        <f>IF(B75&gt;69,0,IF(B75=0,0,IF(I75&lt;=db!$L$3,I75,db!$L$3)))</f>
        <v>0</v>
      </c>
      <c r="K75" s="194">
        <f>IF(A75=0,0,IF(db!$D$9="بله",(db!$B$9)*F75,0))</f>
        <v>0</v>
      </c>
      <c r="L75" s="194">
        <f>IF(B75&gt;69,0,IF(B75=0,0,IF(K75&lt;=db!$L$4,K75,db!$L$4)))</f>
        <v>0</v>
      </c>
      <c r="M75" s="197">
        <f>IF(AND(db!$D$8="بله",B75&lt;69,B75&gt;0),1,0)</f>
        <v>0</v>
      </c>
      <c r="N75" s="195">
        <f>(N76+C76)*M75*((1)/(1+db!AA77))*(LOOKUP(B75,'جدول مرگ و میر'!$A$2:$A$108,'جدول مرگ و میر'!$E$2:$E$108))</f>
        <v>0</v>
      </c>
      <c r="O75" s="194">
        <f>C75*db!B$10*IF('محاسبات سالانه'!B75&gt;69,0,(LOOKUP('محاسبات سالانه'!B75+1,'جدول مرگ و میر'!$A$2:$A$108,'جدول مرگ و میر'!$O$2:$O$108)-LOOKUP('محاسبات سالانه'!B75+11,'جدول مرگ و میر'!$A$2:$A$108,'جدول مرگ و میر'!$O$2:$O$108))/LOOKUP('محاسبات سالانه'!B75,'جدول مرگ و میر'!$A$2:$A$108,'جدول مرگ و میر'!$M$2:$M$108))*IF(db!$D$10="بله",1,0)</f>
        <v>0</v>
      </c>
      <c r="P75" s="195">
        <f>IF(A75=0,0,IF(db!$D$11="بله",(db!$B$11)*F75,0))</f>
        <v>0</v>
      </c>
      <c r="Q75" s="196">
        <f>IF(B75&gt;59,0,IF(B75=0,0,IF(P75&lt;=db!$L$5,P75,db!$L$5)))</f>
        <v>0</v>
      </c>
      <c r="R75" s="194">
        <f>IF(A75=0,0,IF(db!$D$12="بله",(db!$B$12)*F75,0))</f>
        <v>0</v>
      </c>
      <c r="S75" s="194">
        <f>IF(B75&gt;59,0,IF(B75=0,0,IF(R75&lt;=db!$L$6,R75,db!$L$6)))</f>
        <v>0</v>
      </c>
      <c r="T75" s="213"/>
      <c r="U75" s="199">
        <f>IF(A75=0,0,IF(B75&lt;(db!$E$2+2),LOOKUP(B75,'جدول مرگ و میر'!$A$2:$A$108,'جدول مرگ و میر'!$P$2:$P$108),IF((B75&gt;=db!$E$2+4),LOOKUP(B75,'جدول مرگ و میر'!$A$2:$A$108,'جدول مرگ و میر'!$R$2:$R$108),LOOKUP(B75,'جدول مرگ و میر'!$A$2:$A$108,'جدول مرگ و میر'!$Q$2:$Q$108))))</f>
        <v>0</v>
      </c>
      <c r="V75" s="200">
        <f t="shared" si="29"/>
        <v>0</v>
      </c>
      <c r="W75" s="201">
        <f>IF(A75=0,0,LOOKUP(db!$A$8,db!$AK$4:$AK$8,db!$AL$4:$AL$8))</f>
        <v>0</v>
      </c>
      <c r="X75" s="202">
        <f t="shared" si="30"/>
        <v>0</v>
      </c>
      <c r="Y75" s="200">
        <f>IF(A75=0,0,LOOKUP(db!$A$8,db!$AK$4:$AK$8,db!$AM$4:$AM$8))</f>
        <v>0</v>
      </c>
      <c r="Z75" s="203">
        <f t="shared" si="31"/>
        <v>0</v>
      </c>
      <c r="AA75" s="204">
        <f>IF(A75=0,0,LOOKUP(db!$A$8,db!$AK$4:$AK$8,db!$AN$4:$AN$8))</f>
        <v>0</v>
      </c>
      <c r="AB75" s="202">
        <f t="shared" si="32"/>
        <v>0</v>
      </c>
      <c r="AC75" s="200">
        <f>IF(db!$D$8="بله",Y75,0)</f>
        <v>0</v>
      </c>
      <c r="AD75" s="203">
        <f t="shared" si="33"/>
        <v>0</v>
      </c>
      <c r="AE75" s="204">
        <f>IF(db!$D$10="بله",Y75,0)</f>
        <v>0</v>
      </c>
      <c r="AF75" s="202">
        <f t="shared" si="34"/>
        <v>0</v>
      </c>
      <c r="AG75" s="203">
        <f>IF(A75=0,0,IF(B75&gt;60,0,LOOKUP(B75,db!$AP$3:$AP$63,db!$AQ$3:$AQ$63)))</f>
        <v>0</v>
      </c>
      <c r="AH75" s="203">
        <f t="shared" si="35"/>
        <v>0</v>
      </c>
      <c r="AI75" s="202">
        <f>IF(A75=0,0,IF(B75&gt;60,0,LOOKUP(B75,db!$AP$3:$AP$63,db!$AR$3:$AR$63)))</f>
        <v>0</v>
      </c>
      <c r="AJ75" s="202">
        <f t="shared" si="36"/>
        <v>0</v>
      </c>
      <c r="AK75" s="205"/>
      <c r="AL75" s="206">
        <f t="shared" si="37"/>
        <v>0</v>
      </c>
      <c r="AM75" s="207">
        <f t="shared" si="39"/>
        <v>0</v>
      </c>
      <c r="AN75" s="206">
        <f t="shared" si="40"/>
        <v>0</v>
      </c>
      <c r="AO75" s="207">
        <f t="shared" si="41"/>
        <v>0</v>
      </c>
      <c r="AP75" s="206">
        <f>(db!$AF$4/100)*(C75-AO75)</f>
        <v>0</v>
      </c>
      <c r="AQ75" s="206">
        <f>(db!$AF$8/100)*(C75-AO75)</f>
        <v>0</v>
      </c>
      <c r="AR75" s="207"/>
      <c r="AS75" s="206"/>
      <c r="AT75" s="206"/>
      <c r="AU75" s="207">
        <f t="shared" si="38"/>
        <v>0</v>
      </c>
      <c r="AV75" s="214"/>
      <c r="AW75" s="209">
        <f t="shared" si="42"/>
        <v>0</v>
      </c>
      <c r="AX75" s="210">
        <f>IF(A75=0,0,((AW75)*(1+db!Y77))+((AX74)*(1+db!U77)))</f>
        <v>0</v>
      </c>
      <c r="AY75" s="210">
        <f t="shared" si="45"/>
        <v>0</v>
      </c>
      <c r="AZ75" s="193">
        <f t="shared" si="43"/>
        <v>74</v>
      </c>
      <c r="BA75" s="211"/>
      <c r="BB75" s="211"/>
      <c r="BC75" s="211"/>
    </row>
    <row r="76" spans="1:55" x14ac:dyDescent="0.2">
      <c r="A76" s="192">
        <f>IF(A75=0,0,IF(db!$E$5&lt;A75+1,0,A75+1))</f>
        <v>0</v>
      </c>
      <c r="B76" s="193">
        <f t="shared" si="44"/>
        <v>0</v>
      </c>
      <c r="C76" s="194">
        <f>IF(A76=0,0,(C75*(1+db!$B$3)))</f>
        <v>0</v>
      </c>
      <c r="D76" s="194">
        <f>IF(A76=0,0,SUM($C$2:C76))</f>
        <v>0</v>
      </c>
      <c r="E76" s="195">
        <f>IF(A76=0,0,db!$E$4*((1+db!$B$4)^(A76-1)))</f>
        <v>0</v>
      </c>
      <c r="F76" s="195">
        <f>IF(E76&lt;=db!$L$7,E76,db!$L$7)</f>
        <v>0</v>
      </c>
      <c r="G76" s="194">
        <f>IF(A76=0,0,IF(db!$D$6="بله",(db!$B$6)*F76,0))</f>
        <v>0</v>
      </c>
      <c r="H76" s="194">
        <f>IF(G76&lt;=db!$L$2,G76,db!$L$2)</f>
        <v>0</v>
      </c>
      <c r="I76" s="195">
        <f>IF(A76=0,0,IF(db!$D$7="بله",(db!$B$7)*F76,0))</f>
        <v>0</v>
      </c>
      <c r="J76" s="196">
        <f>IF(B76&gt;69,0,IF(B76=0,0,IF(I76&lt;=db!$L$3,I76,db!$L$3)))</f>
        <v>0</v>
      </c>
      <c r="K76" s="194">
        <f>IF(A76=0,0,IF(db!$D$9="بله",(db!$B$9)*F76,0))</f>
        <v>0</v>
      </c>
      <c r="L76" s="194">
        <f>IF(B76&gt;69,0,IF(B76=0,0,IF(K76&lt;=db!$L$4,K76,db!$L$4)))</f>
        <v>0</v>
      </c>
      <c r="M76" s="197">
        <f>IF(AND(db!$D$8="بله",B76&lt;69,B76&gt;0),1,0)</f>
        <v>0</v>
      </c>
      <c r="N76" s="195">
        <f>(N77+C77)*M76*((1)/(1+db!AA78))*(LOOKUP(B76,'جدول مرگ و میر'!$A$2:$A$108,'جدول مرگ و میر'!$E$2:$E$108))</f>
        <v>0</v>
      </c>
      <c r="O76" s="194">
        <f>C76*db!B$10*IF('محاسبات سالانه'!B76&gt;69,0,(LOOKUP('محاسبات سالانه'!B76+1,'جدول مرگ و میر'!$A$2:$A$108,'جدول مرگ و میر'!$O$2:$O$108)-LOOKUP('محاسبات سالانه'!B76+11,'جدول مرگ و میر'!$A$2:$A$108,'جدول مرگ و میر'!$O$2:$O$108))/LOOKUP('محاسبات سالانه'!B76,'جدول مرگ و میر'!$A$2:$A$108,'جدول مرگ و میر'!$M$2:$M$108))*IF(db!$D$10="بله",1,0)</f>
        <v>0</v>
      </c>
      <c r="P76" s="195">
        <f>IF(A76=0,0,IF(db!$D$11="بله",(db!$B$11)*F76,0))</f>
        <v>0</v>
      </c>
      <c r="Q76" s="196">
        <f>IF(B76&gt;59,0,IF(B76=0,0,IF(P76&lt;=db!$L$5,P76,db!$L$5)))</f>
        <v>0</v>
      </c>
      <c r="R76" s="194">
        <f>IF(A76=0,0,IF(db!$D$12="بله",(db!$B$12)*F76,0))</f>
        <v>0</v>
      </c>
      <c r="S76" s="194">
        <f>IF(B76&gt;59,0,IF(B76=0,0,IF(R76&lt;=db!$L$6,R76,db!$L$6)))</f>
        <v>0</v>
      </c>
      <c r="T76" s="213"/>
      <c r="U76" s="199">
        <f>IF(A76=0,0,IF(B76&lt;(db!$E$2+2),LOOKUP(B76,'جدول مرگ و میر'!$A$2:$A$108,'جدول مرگ و میر'!$P$2:$P$108),IF((B76&gt;=db!$E$2+4),LOOKUP(B76,'جدول مرگ و میر'!$A$2:$A$108,'جدول مرگ و میر'!$R$2:$R$108),LOOKUP(B76,'جدول مرگ و میر'!$A$2:$A$108,'جدول مرگ و میر'!$Q$2:$Q$108))))</f>
        <v>0</v>
      </c>
      <c r="V76" s="200">
        <f t="shared" si="29"/>
        <v>0</v>
      </c>
      <c r="W76" s="201">
        <f>IF(A76=0,0,LOOKUP(db!$A$8,db!$AK$4:$AK$8,db!$AL$4:$AL$8))</f>
        <v>0</v>
      </c>
      <c r="X76" s="202">
        <f t="shared" si="30"/>
        <v>0</v>
      </c>
      <c r="Y76" s="200">
        <f>IF(A76=0,0,LOOKUP(db!$A$8,db!$AK$4:$AK$8,db!$AM$4:$AM$8))</f>
        <v>0</v>
      </c>
      <c r="Z76" s="203">
        <f t="shared" si="31"/>
        <v>0</v>
      </c>
      <c r="AA76" s="204">
        <f>IF(A76=0,0,LOOKUP(db!$A$8,db!$AK$4:$AK$8,db!$AN$4:$AN$8))</f>
        <v>0</v>
      </c>
      <c r="AB76" s="202">
        <f t="shared" si="32"/>
        <v>0</v>
      </c>
      <c r="AC76" s="200">
        <f>IF(db!$D$8="بله",Y76,0)</f>
        <v>0</v>
      </c>
      <c r="AD76" s="203">
        <f t="shared" si="33"/>
        <v>0</v>
      </c>
      <c r="AE76" s="204">
        <f>IF(db!$D$10="بله",Y76,0)</f>
        <v>0</v>
      </c>
      <c r="AF76" s="202">
        <f t="shared" si="34"/>
        <v>0</v>
      </c>
      <c r="AG76" s="203">
        <f>IF(A76=0,0,IF(B76&gt;60,0,LOOKUP(B76,db!$AP$3:$AP$63,db!$AQ$3:$AQ$63)))</f>
        <v>0</v>
      </c>
      <c r="AH76" s="203">
        <f t="shared" si="35"/>
        <v>0</v>
      </c>
      <c r="AI76" s="202">
        <f>IF(A76=0,0,IF(B76&gt;60,0,LOOKUP(B76,db!$AP$3:$AP$63,db!$AR$3:$AR$63)))</f>
        <v>0</v>
      </c>
      <c r="AJ76" s="202">
        <f t="shared" si="36"/>
        <v>0</v>
      </c>
      <c r="AK76" s="205"/>
      <c r="AL76" s="206">
        <f t="shared" si="37"/>
        <v>0</v>
      </c>
      <c r="AM76" s="207">
        <f t="shared" si="39"/>
        <v>0</v>
      </c>
      <c r="AN76" s="206">
        <f t="shared" si="40"/>
        <v>0</v>
      </c>
      <c r="AO76" s="207">
        <f t="shared" si="41"/>
        <v>0</v>
      </c>
      <c r="AP76" s="206">
        <f>(db!$AF$4/100)*(C76-AO76)</f>
        <v>0</v>
      </c>
      <c r="AQ76" s="206">
        <f>(db!$AF$8/100)*(C76-AO76)</f>
        <v>0</v>
      </c>
      <c r="AR76" s="207"/>
      <c r="AS76" s="206"/>
      <c r="AT76" s="206"/>
      <c r="AU76" s="207">
        <f t="shared" si="38"/>
        <v>0</v>
      </c>
      <c r="AV76" s="214"/>
      <c r="AW76" s="209">
        <f t="shared" si="42"/>
        <v>0</v>
      </c>
      <c r="AX76" s="210">
        <f>IF(A76=0,0,((AW76)*(1+db!Y78))+((AX75)*(1+db!U78)))</f>
        <v>0</v>
      </c>
      <c r="AY76" s="210">
        <f t="shared" si="45"/>
        <v>0</v>
      </c>
      <c r="AZ76" s="193">
        <f t="shared" si="43"/>
        <v>75</v>
      </c>
      <c r="BA76" s="211"/>
      <c r="BB76" s="211"/>
      <c r="BC76" s="211"/>
    </row>
    <row r="77" spans="1:55" x14ac:dyDescent="0.2">
      <c r="A77" s="192">
        <f>IF(A76=0,0,IF(db!$E$5&lt;A76+1,0,A76+1))</f>
        <v>0</v>
      </c>
      <c r="B77" s="193">
        <f t="shared" si="44"/>
        <v>0</v>
      </c>
      <c r="C77" s="194">
        <f>IF(A77=0,0,(C76*(1+db!$B$3)))</f>
        <v>0</v>
      </c>
      <c r="D77" s="194">
        <f>IF(A77=0,0,SUM($C$2:C77))</f>
        <v>0</v>
      </c>
      <c r="E77" s="195">
        <f>IF(A77=0,0,db!$E$4*((1+db!$B$4)^(A77-1)))</f>
        <v>0</v>
      </c>
      <c r="F77" s="195">
        <f>IF(E77&lt;=db!$L$7,E77,db!$L$7)</f>
        <v>0</v>
      </c>
      <c r="G77" s="194">
        <f>IF(A77=0,0,IF(db!$D$6="بله",(db!$B$6)*F77,0))</f>
        <v>0</v>
      </c>
      <c r="H77" s="194">
        <f>IF(G77&lt;=db!$L$2,G77,db!$L$2)</f>
        <v>0</v>
      </c>
      <c r="I77" s="195">
        <f>IF(A77=0,0,IF(db!$D$7="بله",(db!$B$7)*F77,0))</f>
        <v>0</v>
      </c>
      <c r="J77" s="196">
        <f>IF(B77&gt;69,0,IF(B77=0,0,IF(I77&lt;=db!$L$3,I77,db!$L$3)))</f>
        <v>0</v>
      </c>
      <c r="K77" s="194">
        <f>IF(A77=0,0,IF(db!$D$9="بله",(db!$B$9)*F77,0))</f>
        <v>0</v>
      </c>
      <c r="L77" s="194">
        <f>IF(B77&gt;69,0,IF(B77=0,0,IF(K77&lt;=db!$L$4,K77,db!$L$4)))</f>
        <v>0</v>
      </c>
      <c r="M77" s="197">
        <f>IF(AND(db!$D$8="بله",B77&lt;69,B77&gt;0),1,0)</f>
        <v>0</v>
      </c>
      <c r="N77" s="195">
        <f>(N78+C78)*M77*((1)/(1+db!AA79))*(LOOKUP(B77,'جدول مرگ و میر'!$A$2:$A$108,'جدول مرگ و میر'!$E$2:$E$108))</f>
        <v>0</v>
      </c>
      <c r="O77" s="194">
        <f>C77*db!B$10*IF('محاسبات سالانه'!B77&gt;69,0,(LOOKUP('محاسبات سالانه'!B77+1,'جدول مرگ و میر'!$A$2:$A$108,'جدول مرگ و میر'!$O$2:$O$108)-LOOKUP('محاسبات سالانه'!B77+11,'جدول مرگ و میر'!$A$2:$A$108,'جدول مرگ و میر'!$O$2:$O$108))/LOOKUP('محاسبات سالانه'!B77,'جدول مرگ و میر'!$A$2:$A$108,'جدول مرگ و میر'!$M$2:$M$108))*IF(db!$D$10="بله",1,0)</f>
        <v>0</v>
      </c>
      <c r="P77" s="195">
        <f>IF(A77=0,0,IF(db!$D$11="بله",(db!$B$11)*F77,0))</f>
        <v>0</v>
      </c>
      <c r="Q77" s="196">
        <f>IF(B77&gt;59,0,IF(B77=0,0,IF(P77&lt;=db!$L$5,P77,db!$L$5)))</f>
        <v>0</v>
      </c>
      <c r="R77" s="194">
        <f>IF(A77=0,0,IF(db!$D$12="بله",(db!$B$12)*F77,0))</f>
        <v>0</v>
      </c>
      <c r="S77" s="194">
        <f>IF(B77&gt;59,0,IF(B77=0,0,IF(R77&lt;=db!$L$6,R77,db!$L$6)))</f>
        <v>0</v>
      </c>
      <c r="T77" s="213"/>
      <c r="U77" s="199">
        <f>IF(A77=0,0,IF(B77&lt;(db!$E$2+2),LOOKUP(B77,'جدول مرگ و میر'!$A$2:$A$108,'جدول مرگ و میر'!$P$2:$P$108),IF((B77&gt;=db!$E$2+4),LOOKUP(B77,'جدول مرگ و میر'!$A$2:$A$108,'جدول مرگ و میر'!$R$2:$R$108),LOOKUP(B77,'جدول مرگ و میر'!$A$2:$A$108,'جدول مرگ و میر'!$Q$2:$Q$108))))</f>
        <v>0</v>
      </c>
      <c r="V77" s="200">
        <f t="shared" si="29"/>
        <v>0</v>
      </c>
      <c r="W77" s="201">
        <f>IF(A77=0,0,LOOKUP(db!$A$8,db!$AK$4:$AK$8,db!$AL$4:$AL$8))</f>
        <v>0</v>
      </c>
      <c r="X77" s="202">
        <f t="shared" si="30"/>
        <v>0</v>
      </c>
      <c r="Y77" s="200">
        <f>IF(A77=0,0,LOOKUP(db!$A$8,db!$AK$4:$AK$8,db!$AM$4:$AM$8))</f>
        <v>0</v>
      </c>
      <c r="Z77" s="203">
        <f t="shared" si="31"/>
        <v>0</v>
      </c>
      <c r="AA77" s="204">
        <f>IF(A77=0,0,LOOKUP(db!$A$8,db!$AK$4:$AK$8,db!$AN$4:$AN$8))</f>
        <v>0</v>
      </c>
      <c r="AB77" s="202">
        <f t="shared" si="32"/>
        <v>0</v>
      </c>
      <c r="AC77" s="200">
        <f>IF(db!$D$8="بله",Y77,0)</f>
        <v>0</v>
      </c>
      <c r="AD77" s="203">
        <f t="shared" si="33"/>
        <v>0</v>
      </c>
      <c r="AE77" s="204">
        <f>IF(db!$D$10="بله",Y77,0)</f>
        <v>0</v>
      </c>
      <c r="AF77" s="202">
        <f t="shared" si="34"/>
        <v>0</v>
      </c>
      <c r="AG77" s="203">
        <f>IF(A77=0,0,IF(B77&gt;60,0,LOOKUP(B77,db!$AP$3:$AP$63,db!$AQ$3:$AQ$63)))</f>
        <v>0</v>
      </c>
      <c r="AH77" s="203">
        <f t="shared" si="35"/>
        <v>0</v>
      </c>
      <c r="AI77" s="202">
        <f>IF(A77=0,0,IF(B77&gt;60,0,LOOKUP(B77,db!$AP$3:$AP$63,db!$AR$3:$AR$63)))</f>
        <v>0</v>
      </c>
      <c r="AJ77" s="202">
        <f t="shared" si="36"/>
        <v>0</v>
      </c>
      <c r="AK77" s="205"/>
      <c r="AL77" s="206">
        <f t="shared" si="37"/>
        <v>0</v>
      </c>
      <c r="AM77" s="207">
        <f t="shared" si="39"/>
        <v>0</v>
      </c>
      <c r="AN77" s="206">
        <f t="shared" si="40"/>
        <v>0</v>
      </c>
      <c r="AO77" s="207">
        <f t="shared" si="41"/>
        <v>0</v>
      </c>
      <c r="AP77" s="206">
        <f>(db!$AF$4/100)*(C77-AO77)</f>
        <v>0</v>
      </c>
      <c r="AQ77" s="206">
        <f>(db!$AF$8/100)*(C77-AO77)</f>
        <v>0</v>
      </c>
      <c r="AR77" s="207"/>
      <c r="AS77" s="206"/>
      <c r="AT77" s="206"/>
      <c r="AU77" s="207">
        <f t="shared" si="38"/>
        <v>0</v>
      </c>
      <c r="AV77" s="214"/>
      <c r="AW77" s="209">
        <f t="shared" si="42"/>
        <v>0</v>
      </c>
      <c r="AX77" s="210">
        <f>IF(A77=0,0,((AW77)*(1+db!Y79))+((AX76)*(1+db!U79)))</f>
        <v>0</v>
      </c>
      <c r="AY77" s="210">
        <f t="shared" si="45"/>
        <v>0</v>
      </c>
      <c r="AZ77" s="193">
        <f t="shared" si="43"/>
        <v>76</v>
      </c>
      <c r="BA77" s="211"/>
      <c r="BB77" s="211"/>
      <c r="BC77" s="211"/>
    </row>
    <row r="78" spans="1:55" x14ac:dyDescent="0.2">
      <c r="A78" s="192">
        <f>IF(A77=0,0,IF(db!$E$5&lt;A77+1,0,A77+1))</f>
        <v>0</v>
      </c>
      <c r="B78" s="193">
        <f t="shared" si="44"/>
        <v>0</v>
      </c>
      <c r="C78" s="194">
        <f>IF(A78=0,0,(C77*(1+db!$B$3)))</f>
        <v>0</v>
      </c>
      <c r="D78" s="194">
        <f>IF(A78=0,0,SUM($C$2:C78))</f>
        <v>0</v>
      </c>
      <c r="E78" s="195">
        <f>IF(A78=0,0,db!$E$4*((1+db!$B$4)^(A78-1)))</f>
        <v>0</v>
      </c>
      <c r="F78" s="195">
        <f>IF(E78&lt;=db!$L$7,E78,db!$L$7)</f>
        <v>0</v>
      </c>
      <c r="G78" s="194">
        <f>IF(A78=0,0,IF(db!$D$6="بله",(db!$B$6)*F78,0))</f>
        <v>0</v>
      </c>
      <c r="H78" s="194">
        <f>IF(G78&lt;=db!$L$2,G78,db!$L$2)</f>
        <v>0</v>
      </c>
      <c r="I78" s="195">
        <f>IF(A78=0,0,IF(db!$D$7="بله",(db!$B$7)*F78,0))</f>
        <v>0</v>
      </c>
      <c r="J78" s="196">
        <f>IF(B78&gt;69,0,IF(B78=0,0,IF(I78&lt;=db!$L$3,I78,db!$L$3)))</f>
        <v>0</v>
      </c>
      <c r="K78" s="194">
        <f>IF(A78=0,0,IF(db!$D$9="بله",(db!$B$9)*F78,0))</f>
        <v>0</v>
      </c>
      <c r="L78" s="194">
        <f>IF(B78&gt;69,0,IF(B78=0,0,IF(K78&lt;=db!$L$4,K78,db!$L$4)))</f>
        <v>0</v>
      </c>
      <c r="M78" s="197">
        <f>IF(AND(db!$D$8="بله",B78&lt;69,B78&gt;0),1,0)</f>
        <v>0</v>
      </c>
      <c r="N78" s="195">
        <f>(N79+C79)*M78*((1)/(1+db!AA80))*(LOOKUP(B78,'جدول مرگ و میر'!$A$2:$A$108,'جدول مرگ و میر'!$E$2:$E$108))</f>
        <v>0</v>
      </c>
      <c r="O78" s="194">
        <f>C78*db!B$10*IF('محاسبات سالانه'!B78&gt;69,0,(LOOKUP('محاسبات سالانه'!B78+1,'جدول مرگ و میر'!$A$2:$A$108,'جدول مرگ و میر'!$O$2:$O$108)-LOOKUP('محاسبات سالانه'!B78+11,'جدول مرگ و میر'!$A$2:$A$108,'جدول مرگ و میر'!$O$2:$O$108))/LOOKUP('محاسبات سالانه'!B78,'جدول مرگ و میر'!$A$2:$A$108,'جدول مرگ و میر'!$M$2:$M$108))*IF(db!$D$10="بله",1,0)</f>
        <v>0</v>
      </c>
      <c r="P78" s="195">
        <f>IF(A78=0,0,IF(db!$D$11="بله",(db!$B$11)*F78,0))</f>
        <v>0</v>
      </c>
      <c r="Q78" s="196">
        <f>IF(B78&gt;59,0,IF(B78=0,0,IF(P78&lt;=db!$L$5,P78,db!$L$5)))</f>
        <v>0</v>
      </c>
      <c r="R78" s="194">
        <f>IF(A78=0,0,IF(db!$D$12="بله",(db!$B$12)*F78,0))</f>
        <v>0</v>
      </c>
      <c r="S78" s="194">
        <f>IF(B78&gt;59,0,IF(B78=0,0,IF(R78&lt;=db!$L$6,R78,db!$L$6)))</f>
        <v>0</v>
      </c>
      <c r="T78" s="213"/>
      <c r="U78" s="199">
        <f>IF(A78=0,0,IF(B78&lt;(db!$E$2+2),LOOKUP(B78,'جدول مرگ و میر'!$A$2:$A$108,'جدول مرگ و میر'!$P$2:$P$108),IF((B78&gt;=db!$E$2+4),LOOKUP(B78,'جدول مرگ و میر'!$A$2:$A$108,'جدول مرگ و میر'!$R$2:$R$108),LOOKUP(B78,'جدول مرگ و میر'!$A$2:$A$108,'جدول مرگ و میر'!$Q$2:$Q$108))))</f>
        <v>0</v>
      </c>
      <c r="V78" s="200">
        <f t="shared" si="29"/>
        <v>0</v>
      </c>
      <c r="W78" s="201">
        <f>IF(A78=0,0,LOOKUP(db!$A$8,db!$AK$4:$AK$8,db!$AL$4:$AL$8))</f>
        <v>0</v>
      </c>
      <c r="X78" s="202">
        <f t="shared" si="30"/>
        <v>0</v>
      </c>
      <c r="Y78" s="200">
        <f>IF(A78=0,0,LOOKUP(db!$A$8,db!$AK$4:$AK$8,db!$AM$4:$AM$8))</f>
        <v>0</v>
      </c>
      <c r="Z78" s="203">
        <f t="shared" si="31"/>
        <v>0</v>
      </c>
      <c r="AA78" s="204">
        <f>IF(A78=0,0,LOOKUP(db!$A$8,db!$AK$4:$AK$8,db!$AN$4:$AN$8))</f>
        <v>0</v>
      </c>
      <c r="AB78" s="202">
        <f t="shared" si="32"/>
        <v>0</v>
      </c>
      <c r="AC78" s="200">
        <f>IF(db!$D$8="بله",Y78,0)</f>
        <v>0</v>
      </c>
      <c r="AD78" s="203">
        <f t="shared" si="33"/>
        <v>0</v>
      </c>
      <c r="AE78" s="204">
        <f>IF(db!$D$10="بله",Y78,0)</f>
        <v>0</v>
      </c>
      <c r="AF78" s="202">
        <f t="shared" si="34"/>
        <v>0</v>
      </c>
      <c r="AG78" s="203">
        <f>IF(A78=0,0,IF(B78&gt;60,0,LOOKUP(B78,db!$AP$3:$AP$63,db!$AQ$3:$AQ$63)))</f>
        <v>0</v>
      </c>
      <c r="AH78" s="203">
        <f t="shared" si="35"/>
        <v>0</v>
      </c>
      <c r="AI78" s="202">
        <f>IF(A78=0,0,IF(B78&gt;60,0,LOOKUP(B78,db!$AP$3:$AP$63,db!$AR$3:$AR$63)))</f>
        <v>0</v>
      </c>
      <c r="AJ78" s="202">
        <f t="shared" si="36"/>
        <v>0</v>
      </c>
      <c r="AK78" s="205"/>
      <c r="AL78" s="206">
        <f t="shared" si="37"/>
        <v>0</v>
      </c>
      <c r="AM78" s="207">
        <f t="shared" si="39"/>
        <v>0</v>
      </c>
      <c r="AN78" s="206">
        <f t="shared" si="40"/>
        <v>0</v>
      </c>
      <c r="AO78" s="207">
        <f t="shared" si="41"/>
        <v>0</v>
      </c>
      <c r="AP78" s="206">
        <f>(db!$AF$4/100)*(C78-AO78)</f>
        <v>0</v>
      </c>
      <c r="AQ78" s="206">
        <f>(db!$AF$8/100)*(C78-AO78)</f>
        <v>0</v>
      </c>
      <c r="AR78" s="207"/>
      <c r="AS78" s="206"/>
      <c r="AT78" s="206"/>
      <c r="AU78" s="207">
        <f t="shared" si="38"/>
        <v>0</v>
      </c>
      <c r="AV78" s="214"/>
      <c r="AW78" s="209">
        <f t="shared" si="42"/>
        <v>0</v>
      </c>
      <c r="AX78" s="210">
        <f>IF(A78=0,0,((AW78)*(1+db!Y80))+((AX77)*(1+db!U80)))</f>
        <v>0</v>
      </c>
      <c r="AY78" s="210">
        <f t="shared" si="45"/>
        <v>0</v>
      </c>
      <c r="AZ78" s="193">
        <f t="shared" si="43"/>
        <v>77</v>
      </c>
      <c r="BA78" s="211"/>
      <c r="BB78" s="211"/>
      <c r="BC78" s="211"/>
    </row>
    <row r="79" spans="1:55" x14ac:dyDescent="0.2">
      <c r="A79" s="192">
        <f>IF(A78=0,0,IF(db!$E$5&lt;A78+1,0,A78+1))</f>
        <v>0</v>
      </c>
      <c r="B79" s="193">
        <f t="shared" si="44"/>
        <v>0</v>
      </c>
      <c r="C79" s="194">
        <f>IF(A79=0,0,(C78*(1+db!$B$3)))</f>
        <v>0</v>
      </c>
      <c r="D79" s="194">
        <f>IF(A79=0,0,SUM($C$2:C79))</f>
        <v>0</v>
      </c>
      <c r="E79" s="195">
        <f>IF(A79=0,0,db!$E$4*((1+db!$B$4)^(A79-1)))</f>
        <v>0</v>
      </c>
      <c r="F79" s="195">
        <f>IF(E79&lt;=db!$L$7,E79,db!$L$7)</f>
        <v>0</v>
      </c>
      <c r="G79" s="194">
        <f>IF(A79=0,0,IF(db!$D$6="بله",(db!$B$6)*F79,0))</f>
        <v>0</v>
      </c>
      <c r="H79" s="194">
        <f>IF(G79&lt;=db!$L$2,G79,db!$L$2)</f>
        <v>0</v>
      </c>
      <c r="I79" s="195">
        <f>IF(A79=0,0,IF(db!$D$7="بله",(db!$B$7)*F79,0))</f>
        <v>0</v>
      </c>
      <c r="J79" s="196">
        <f>IF(B79&gt;69,0,IF(B79=0,0,IF(I79&lt;=db!$L$3,I79,db!$L$3)))</f>
        <v>0</v>
      </c>
      <c r="K79" s="194">
        <f>IF(A79=0,0,IF(db!$D$9="بله",(db!$B$9)*F79,0))</f>
        <v>0</v>
      </c>
      <c r="L79" s="194">
        <f>IF(B79&gt;69,0,IF(B79=0,0,IF(K79&lt;=db!$L$4,K79,db!$L$4)))</f>
        <v>0</v>
      </c>
      <c r="M79" s="197">
        <f>IF(AND(db!$D$8="بله",B79&lt;69,B79&gt;0),1,0)</f>
        <v>0</v>
      </c>
      <c r="N79" s="195">
        <f>(N80+C80)*M79*((1)/(1+db!AA81))*(LOOKUP(B79,'جدول مرگ و میر'!$A$2:$A$108,'جدول مرگ و میر'!$E$2:$E$108))</f>
        <v>0</v>
      </c>
      <c r="O79" s="194">
        <f>C79*db!B$10*IF('محاسبات سالانه'!B79&gt;69,0,(LOOKUP('محاسبات سالانه'!B79+1,'جدول مرگ و میر'!$A$2:$A$108,'جدول مرگ و میر'!$O$2:$O$108)-LOOKUP('محاسبات سالانه'!B79+11,'جدول مرگ و میر'!$A$2:$A$108,'جدول مرگ و میر'!$O$2:$O$108))/LOOKUP('محاسبات سالانه'!B79,'جدول مرگ و میر'!$A$2:$A$108,'جدول مرگ و میر'!$M$2:$M$108))*IF(db!$D$10="بله",1,0)</f>
        <v>0</v>
      </c>
      <c r="P79" s="195">
        <f>IF(A79=0,0,IF(db!$D$11="بله",(db!$B$11)*F79,0))</f>
        <v>0</v>
      </c>
      <c r="Q79" s="196">
        <f>IF(B79&gt;59,0,IF(B79=0,0,IF(P79&lt;=db!$L$5,P79,db!$L$5)))</f>
        <v>0</v>
      </c>
      <c r="R79" s="194">
        <f>IF(A79=0,0,IF(db!$D$12="بله",(db!$B$12)*F79,0))</f>
        <v>0</v>
      </c>
      <c r="S79" s="194">
        <f>IF(B79&gt;59,0,IF(B79=0,0,IF(R79&lt;=db!$L$6,R79,db!$L$6)))</f>
        <v>0</v>
      </c>
      <c r="T79" s="213"/>
      <c r="U79" s="199">
        <f>IF(A79=0,0,IF(B79&lt;(db!$E$2+2),LOOKUP(B79,'جدول مرگ و میر'!$A$2:$A$108,'جدول مرگ و میر'!$P$2:$P$108),IF((B79&gt;=db!$E$2+4),LOOKUP(B79,'جدول مرگ و میر'!$A$2:$A$108,'جدول مرگ و میر'!$R$2:$R$108),LOOKUP(B79,'جدول مرگ و میر'!$A$2:$A$108,'جدول مرگ و میر'!$Q$2:$Q$108))))</f>
        <v>0</v>
      </c>
      <c r="V79" s="200">
        <f t="shared" si="29"/>
        <v>0</v>
      </c>
      <c r="W79" s="201">
        <f>IF(A79=0,0,LOOKUP(db!$A$8,db!$AK$4:$AK$8,db!$AL$4:$AL$8))</f>
        <v>0</v>
      </c>
      <c r="X79" s="202">
        <f t="shared" si="30"/>
        <v>0</v>
      </c>
      <c r="Y79" s="200">
        <f>IF(A79=0,0,LOOKUP(db!$A$8,db!$AK$4:$AK$8,db!$AM$4:$AM$8))</f>
        <v>0</v>
      </c>
      <c r="Z79" s="203">
        <f t="shared" si="31"/>
        <v>0</v>
      </c>
      <c r="AA79" s="204">
        <f>IF(A79=0,0,LOOKUP(db!$A$8,db!$AK$4:$AK$8,db!$AN$4:$AN$8))</f>
        <v>0</v>
      </c>
      <c r="AB79" s="202">
        <f t="shared" si="32"/>
        <v>0</v>
      </c>
      <c r="AC79" s="200">
        <f>IF(db!$D$8="بله",Y79,0)</f>
        <v>0</v>
      </c>
      <c r="AD79" s="203">
        <f t="shared" si="33"/>
        <v>0</v>
      </c>
      <c r="AE79" s="204">
        <f>IF(db!$D$10="بله",Y79,0)</f>
        <v>0</v>
      </c>
      <c r="AF79" s="202">
        <f t="shared" si="34"/>
        <v>0</v>
      </c>
      <c r="AG79" s="203">
        <f>IF(A79=0,0,IF(B79&gt;60,0,LOOKUP(B79,db!$AP$3:$AP$63,db!$AQ$3:$AQ$63)))</f>
        <v>0</v>
      </c>
      <c r="AH79" s="203">
        <f t="shared" si="35"/>
        <v>0</v>
      </c>
      <c r="AI79" s="202">
        <f>IF(A79=0,0,IF(B79&gt;60,0,LOOKUP(B79,db!$AP$3:$AP$63,db!$AR$3:$AR$63)))</f>
        <v>0</v>
      </c>
      <c r="AJ79" s="202">
        <f t="shared" si="36"/>
        <v>0</v>
      </c>
      <c r="AK79" s="205"/>
      <c r="AL79" s="206">
        <f t="shared" si="37"/>
        <v>0</v>
      </c>
      <c r="AM79" s="207">
        <f t="shared" si="39"/>
        <v>0</v>
      </c>
      <c r="AN79" s="206">
        <f t="shared" si="40"/>
        <v>0</v>
      </c>
      <c r="AO79" s="207">
        <f t="shared" si="41"/>
        <v>0</v>
      </c>
      <c r="AP79" s="206">
        <f>(db!$AF$4/100)*(C79-AO79)</f>
        <v>0</v>
      </c>
      <c r="AQ79" s="206">
        <f>(db!$AF$8/100)*(C79-AO79)</f>
        <v>0</v>
      </c>
      <c r="AR79" s="207"/>
      <c r="AS79" s="206"/>
      <c r="AT79" s="206"/>
      <c r="AU79" s="207">
        <f t="shared" si="38"/>
        <v>0</v>
      </c>
      <c r="AV79" s="214"/>
      <c r="AW79" s="209">
        <f t="shared" si="42"/>
        <v>0</v>
      </c>
      <c r="AX79" s="210">
        <f>IF(A79=0,0,((AW79)*(1+db!Y81))+((AX78)*(1+db!U81)))</f>
        <v>0</v>
      </c>
      <c r="AY79" s="210">
        <f t="shared" si="45"/>
        <v>0</v>
      </c>
      <c r="AZ79" s="193">
        <f t="shared" si="43"/>
        <v>78</v>
      </c>
      <c r="BA79" s="211"/>
      <c r="BB79" s="211"/>
      <c r="BC79" s="211"/>
    </row>
    <row r="80" spans="1:55" x14ac:dyDescent="0.2">
      <c r="A80" s="192">
        <f>IF(A79=0,0,IF(db!$E$5&lt;A79+1,0,A79+1))</f>
        <v>0</v>
      </c>
      <c r="B80" s="193">
        <f t="shared" si="44"/>
        <v>0</v>
      </c>
      <c r="C80" s="194">
        <f>IF(A80=0,0,(C79*(1+db!$B$3)))</f>
        <v>0</v>
      </c>
      <c r="D80" s="194">
        <f>IF(A80=0,0,SUM($C$2:C80))</f>
        <v>0</v>
      </c>
      <c r="E80" s="195">
        <f>IF(A80=0,0,db!$E$4*((1+db!$B$4)^(A80-1)))</f>
        <v>0</v>
      </c>
      <c r="F80" s="195">
        <f>IF(E80&lt;=db!$L$7,E80,db!$L$7)</f>
        <v>0</v>
      </c>
      <c r="G80" s="194">
        <f>IF(A80=0,0,IF(db!$D$6="بله",(db!$B$6)*F80,0))</f>
        <v>0</v>
      </c>
      <c r="H80" s="194">
        <f>IF(G80&lt;=db!$L$2,G80,db!$L$2)</f>
        <v>0</v>
      </c>
      <c r="I80" s="195">
        <f>IF(A80=0,0,IF(db!$D$7="بله",(db!$B$7)*F80,0))</f>
        <v>0</v>
      </c>
      <c r="J80" s="196">
        <f>IF(B80&gt;69,0,IF(B80=0,0,IF(I80&lt;=db!$L$3,I80,db!$L$3)))</f>
        <v>0</v>
      </c>
      <c r="K80" s="194">
        <f>IF(A80=0,0,IF(db!$D$9="بله",(db!$B$9)*F80,0))</f>
        <v>0</v>
      </c>
      <c r="L80" s="194">
        <f>IF(B80&gt;69,0,IF(B80=0,0,IF(K80&lt;=db!$L$4,K80,db!$L$4)))</f>
        <v>0</v>
      </c>
      <c r="M80" s="197">
        <f>IF(AND(db!$D$8="بله",B80&lt;69,B80&gt;0),1,0)</f>
        <v>0</v>
      </c>
      <c r="N80" s="195">
        <f>(N81+C81)*M80*((1)/(1+db!AA82))*(LOOKUP(B80,'جدول مرگ و میر'!$A$2:$A$108,'جدول مرگ و میر'!$E$2:$E$108))</f>
        <v>0</v>
      </c>
      <c r="O80" s="194">
        <f>C80*db!B$10*IF('محاسبات سالانه'!B80&gt;69,0,(LOOKUP('محاسبات سالانه'!B80+1,'جدول مرگ و میر'!$A$2:$A$108,'جدول مرگ و میر'!$O$2:$O$108)-LOOKUP('محاسبات سالانه'!B80+11,'جدول مرگ و میر'!$A$2:$A$108,'جدول مرگ و میر'!$O$2:$O$108))/LOOKUP('محاسبات سالانه'!B80,'جدول مرگ و میر'!$A$2:$A$108,'جدول مرگ و میر'!$M$2:$M$108))*IF(db!$D$10="بله",1,0)</f>
        <v>0</v>
      </c>
      <c r="P80" s="195">
        <f>IF(A80=0,0,IF(db!$D$11="بله",(db!$B$11)*F80,0))</f>
        <v>0</v>
      </c>
      <c r="Q80" s="196">
        <f>IF(B80&gt;59,0,IF(B80=0,0,IF(P80&lt;=db!$L$5,P80,db!$L$5)))</f>
        <v>0</v>
      </c>
      <c r="R80" s="194">
        <f>IF(A80=0,0,IF(db!$D$12="بله",(db!$B$12)*F80,0))</f>
        <v>0</v>
      </c>
      <c r="S80" s="194">
        <f>IF(B80&gt;59,0,IF(B80=0,0,IF(R80&lt;=db!$L$6,R80,db!$L$6)))</f>
        <v>0</v>
      </c>
      <c r="T80" s="213"/>
      <c r="U80" s="199">
        <f>IF(A80=0,0,IF(B80&lt;(db!$E$2+2),LOOKUP(B80,'جدول مرگ و میر'!$A$2:$A$108,'جدول مرگ و میر'!$P$2:$P$108),IF((B80&gt;=db!$E$2+4),LOOKUP(B80,'جدول مرگ و میر'!$A$2:$A$108,'جدول مرگ و میر'!$R$2:$R$108),LOOKUP(B80,'جدول مرگ و میر'!$A$2:$A$108,'جدول مرگ و میر'!$Q$2:$Q$108))))</f>
        <v>0</v>
      </c>
      <c r="V80" s="200">
        <f t="shared" si="29"/>
        <v>0</v>
      </c>
      <c r="W80" s="201">
        <f>IF(A80=0,0,LOOKUP(db!$A$8,db!$AK$4:$AK$8,db!$AL$4:$AL$8))</f>
        <v>0</v>
      </c>
      <c r="X80" s="202">
        <f t="shared" si="30"/>
        <v>0</v>
      </c>
      <c r="Y80" s="200">
        <f>IF(A80=0,0,LOOKUP(db!$A$8,db!$AK$4:$AK$8,db!$AM$4:$AM$8))</f>
        <v>0</v>
      </c>
      <c r="Z80" s="203">
        <f t="shared" si="31"/>
        <v>0</v>
      </c>
      <c r="AA80" s="204">
        <f>IF(A80=0,0,LOOKUP(db!$A$8,db!$AK$4:$AK$8,db!$AN$4:$AN$8))</f>
        <v>0</v>
      </c>
      <c r="AB80" s="202">
        <f t="shared" si="32"/>
        <v>0</v>
      </c>
      <c r="AC80" s="200">
        <f>IF(db!$D$8="بله",Y80,0)</f>
        <v>0</v>
      </c>
      <c r="AD80" s="203">
        <f t="shared" si="33"/>
        <v>0</v>
      </c>
      <c r="AE80" s="204">
        <f>IF(db!$D$10="بله",Y80,0)</f>
        <v>0</v>
      </c>
      <c r="AF80" s="202">
        <f t="shared" si="34"/>
        <v>0</v>
      </c>
      <c r="AG80" s="203">
        <f>IF(A80=0,0,IF(B80&gt;60,0,LOOKUP(B80,db!$AP$3:$AP$63,db!$AQ$3:$AQ$63)))</f>
        <v>0</v>
      </c>
      <c r="AH80" s="203">
        <f t="shared" si="35"/>
        <v>0</v>
      </c>
      <c r="AI80" s="202">
        <f>IF(A80=0,0,IF(B80&gt;60,0,LOOKUP(B80,db!$AP$3:$AP$63,db!$AR$3:$AR$63)))</f>
        <v>0</v>
      </c>
      <c r="AJ80" s="202">
        <f t="shared" si="36"/>
        <v>0</v>
      </c>
      <c r="AK80" s="205"/>
      <c r="AL80" s="206">
        <f t="shared" si="37"/>
        <v>0</v>
      </c>
      <c r="AM80" s="207">
        <f t="shared" si="39"/>
        <v>0</v>
      </c>
      <c r="AN80" s="206">
        <f t="shared" si="40"/>
        <v>0</v>
      </c>
      <c r="AO80" s="207">
        <f t="shared" si="41"/>
        <v>0</v>
      </c>
      <c r="AP80" s="206">
        <f>(db!$AF$4/100)*(C80-AO80)</f>
        <v>0</v>
      </c>
      <c r="AQ80" s="206">
        <f>(db!$AF$8/100)*(C80-AO80)</f>
        <v>0</v>
      </c>
      <c r="AR80" s="207"/>
      <c r="AS80" s="206"/>
      <c r="AT80" s="206"/>
      <c r="AU80" s="207">
        <f t="shared" si="38"/>
        <v>0</v>
      </c>
      <c r="AV80" s="214"/>
      <c r="AW80" s="209">
        <f t="shared" si="42"/>
        <v>0</v>
      </c>
      <c r="AX80" s="210">
        <f>IF(A80=0,0,((AW80)*(1+db!Y82))+((AX79)*(1+db!U82)))</f>
        <v>0</v>
      </c>
      <c r="AY80" s="210">
        <f t="shared" si="45"/>
        <v>0</v>
      </c>
      <c r="AZ80" s="193">
        <f t="shared" si="43"/>
        <v>79</v>
      </c>
      <c r="BA80" s="211"/>
      <c r="BB80" s="211"/>
      <c r="BC80" s="211"/>
    </row>
    <row r="81" spans="1:54" x14ac:dyDescent="0.2">
      <c r="A81" s="192">
        <f>IF(A80=0,0,IF(db!$E$5&lt;A80+1,0,A80+1))</f>
        <v>0</v>
      </c>
      <c r="B81" s="193">
        <f t="shared" ref="B81:B107" si="46">IF(A81=0,0,(B80+1))</f>
        <v>0</v>
      </c>
      <c r="C81" s="194">
        <f>IF(A81=0,0,(C80*(1+db!$B$3)))</f>
        <v>0</v>
      </c>
      <c r="D81" s="194">
        <f>IF(A81=0,0,SUM($C$2:C81))</f>
        <v>0</v>
      </c>
      <c r="E81" s="195">
        <f>IF(A81=0,0,db!$E$4*((1+db!$B$4)^(A81-1)))</f>
        <v>0</v>
      </c>
      <c r="F81" s="195">
        <f>IF(E81&lt;=db!$L$7,E81,db!$L$7)</f>
        <v>0</v>
      </c>
      <c r="G81" s="194">
        <f>IF(A81=0,0,IF(db!$D$6="بله",(db!$B$6)*F81,0))</f>
        <v>0</v>
      </c>
      <c r="H81" s="194">
        <f>IF(G81&lt;=db!$L$2,G81,db!$L$2)</f>
        <v>0</v>
      </c>
      <c r="I81" s="195">
        <f>IF(A81=0,0,IF(db!$D$7="بله",(db!$B$7)*F81,0))</f>
        <v>0</v>
      </c>
      <c r="J81" s="196">
        <f>IF(B81&gt;69,0,IF(B81=0,0,IF(I81&lt;=db!$L$3,I81,db!$L$3)))</f>
        <v>0</v>
      </c>
      <c r="K81" s="194">
        <f>IF(A81=0,0,IF(db!$D$9="بله",(db!$B$9)*F81,0))</f>
        <v>0</v>
      </c>
      <c r="L81" s="194">
        <f>IF(B81&gt;69,0,IF(B81=0,0,IF(K81&lt;=db!$L$4,K81,db!$L$4)))</f>
        <v>0</v>
      </c>
      <c r="M81" s="197">
        <f>IF(AND(db!$D$8="بله",B81&lt;69,B81&gt;0),1,0)</f>
        <v>0</v>
      </c>
      <c r="N81" s="195">
        <f>(N82+C82)*M81*((1)/(1+db!AA83))*(LOOKUP(B81,'جدول مرگ و میر'!$A$2:$A$108,'جدول مرگ و میر'!$E$2:$E$108))</f>
        <v>0</v>
      </c>
      <c r="O81" s="194">
        <f>C81*db!B$10*IF('محاسبات سالانه'!B81&gt;69,0,(LOOKUP('محاسبات سالانه'!B81+1,'جدول مرگ و میر'!$A$2:$A$108,'جدول مرگ و میر'!$O$2:$O$108)-LOOKUP('محاسبات سالانه'!B81+11,'جدول مرگ و میر'!$A$2:$A$108,'جدول مرگ و میر'!$O$2:$O$108))/LOOKUP('محاسبات سالانه'!B81,'جدول مرگ و میر'!$A$2:$A$108,'جدول مرگ و میر'!$M$2:$M$108))*IF(db!$D$10="بله",1,0)</f>
        <v>0</v>
      </c>
      <c r="P81" s="195">
        <f>IF(A81=0,0,IF(db!$D$11="بله",(db!$B$11)*F81,0))</f>
        <v>0</v>
      </c>
      <c r="Q81" s="196">
        <f>IF(B81&gt;59,0,IF(B81=0,0,IF(P81&lt;=db!$L$5,P81,db!$L$5)))</f>
        <v>0</v>
      </c>
      <c r="R81" s="194">
        <f>IF(A81=0,0,IF(db!$D$12="بله",(db!$B$12)*F81,0))</f>
        <v>0</v>
      </c>
      <c r="S81" s="194">
        <f>IF(B81&gt;59,0,IF(B81=0,0,IF(R81&lt;=db!$L$6,R81,db!$L$6)))</f>
        <v>0</v>
      </c>
      <c r="T81" s="213"/>
      <c r="U81" s="199">
        <f>IF(A81=0,0,IF(B81&lt;(db!$E$2+2),LOOKUP(B81,'جدول مرگ و میر'!$A$2:$A$108,'جدول مرگ و میر'!$P$2:$P$108),IF((B81&gt;=db!$E$2+4),LOOKUP(B81,'جدول مرگ و میر'!$A$2:$A$108,'جدول مرگ و میر'!$R$2:$R$108),LOOKUP(B81,'جدول مرگ و میر'!$A$2:$A$108,'جدول مرگ و میر'!$Q$2:$Q$108))))</f>
        <v>0</v>
      </c>
      <c r="V81" s="200">
        <f t="shared" si="29"/>
        <v>0</v>
      </c>
      <c r="W81" s="201">
        <f>IF(A81=0,0,LOOKUP(db!$A$8,db!$AK$4:$AK$8,db!$AL$4:$AL$8))</f>
        <v>0</v>
      </c>
      <c r="X81" s="202">
        <f t="shared" si="30"/>
        <v>0</v>
      </c>
      <c r="Y81" s="200">
        <f>IF(A81=0,0,LOOKUP(db!$A$8,db!$AK$4:$AK$8,db!$AM$4:$AM$8))</f>
        <v>0</v>
      </c>
      <c r="Z81" s="203">
        <f t="shared" si="31"/>
        <v>0</v>
      </c>
      <c r="AA81" s="204">
        <f>IF(A81=0,0,LOOKUP(db!$A$8,db!$AK$4:$AK$8,db!$AN$4:$AN$8))</f>
        <v>0</v>
      </c>
      <c r="AB81" s="202">
        <f t="shared" si="32"/>
        <v>0</v>
      </c>
      <c r="AC81" s="200">
        <f>IF(db!$D$8="بله",Y81,0)</f>
        <v>0</v>
      </c>
      <c r="AD81" s="203">
        <f t="shared" si="33"/>
        <v>0</v>
      </c>
      <c r="AE81" s="204">
        <f>IF(db!$D$10="بله",Y81,0)</f>
        <v>0</v>
      </c>
      <c r="AF81" s="202">
        <f t="shared" ref="AF81:AF107" si="47">AE81*O81/1000</f>
        <v>0</v>
      </c>
      <c r="AG81" s="203">
        <f>IF(A81=0,0,IF(B81&gt;60,0,LOOKUP(B81,db!$AP$3:$AP$63,db!$AQ$3:$AQ$63)))</f>
        <v>0</v>
      </c>
      <c r="AH81" s="203">
        <f t="shared" ref="AH81:AH107" si="48">(AG81/1000000)*Q81</f>
        <v>0</v>
      </c>
      <c r="AI81" s="202">
        <f>IF(A81=0,0,IF(B81&gt;60,0,LOOKUP(B81,db!$AP$3:$AP$63,db!$AR$3:$AR$63)))</f>
        <v>0</v>
      </c>
      <c r="AJ81" s="202">
        <f t="shared" ref="AJ81:AJ107" si="49">(AI81/1000000)*S81</f>
        <v>0</v>
      </c>
      <c r="AK81" s="205"/>
      <c r="AL81" s="206">
        <f t="shared" ref="AL81:AL107" si="50">V81</f>
        <v>0</v>
      </c>
      <c r="AM81" s="207">
        <f t="shared" ref="AM81:AM107" si="51">(AF81+AD81+AB81+Z81+X81)</f>
        <v>0</v>
      </c>
      <c r="AN81" s="206">
        <f t="shared" ref="AN81:AN107" si="52">(AJ81+AH81)</f>
        <v>0</v>
      </c>
      <c r="AO81" s="207">
        <f t="shared" si="41"/>
        <v>0</v>
      </c>
      <c r="AP81" s="206">
        <f>(db!$AF$4/100)*(C81-AO81)</f>
        <v>0</v>
      </c>
      <c r="AQ81" s="206">
        <f>(db!$AF$8/100)*(C81-AO81)</f>
        <v>0</v>
      </c>
      <c r="AR81" s="207"/>
      <c r="AS81" s="206"/>
      <c r="AT81" s="206"/>
      <c r="AU81" s="207">
        <f t="shared" si="38"/>
        <v>0</v>
      </c>
      <c r="AV81" s="214"/>
      <c r="AW81" s="209">
        <f t="shared" si="42"/>
        <v>0</v>
      </c>
      <c r="AX81" s="210">
        <f>IF(A81=0,0,((AW81)*(1+db!Y83))+((AX80)*(1+db!U83)))</f>
        <v>0</v>
      </c>
      <c r="AY81" s="210">
        <f t="shared" si="45"/>
        <v>0</v>
      </c>
      <c r="AZ81" s="193">
        <f t="shared" si="43"/>
        <v>80</v>
      </c>
      <c r="BA81" s="211"/>
      <c r="BB81" s="211"/>
    </row>
    <row r="82" spans="1:54" x14ac:dyDescent="0.2">
      <c r="A82" s="192">
        <f>IF(A81=0,0,IF(db!$E$5&lt;A81+1,0,A81+1))</f>
        <v>0</v>
      </c>
      <c r="B82" s="193">
        <f t="shared" si="46"/>
        <v>0</v>
      </c>
      <c r="C82" s="194">
        <f>IF(A82=0,0,(C81*(1+db!$B$3)))</f>
        <v>0</v>
      </c>
      <c r="D82" s="194">
        <f>IF(A82=0,0,SUM($C$2:C82))</f>
        <v>0</v>
      </c>
      <c r="E82" s="195">
        <f>IF(A82=0,0,db!$E$4*((1+db!$B$4)^(A82-1)))</f>
        <v>0</v>
      </c>
      <c r="F82" s="195">
        <f>IF(E82&lt;=db!$L$7,E82,db!$L$7)</f>
        <v>0</v>
      </c>
      <c r="G82" s="194">
        <f>IF(A82=0,0,IF(db!$D$6="بله",(db!$B$6)*F82,0))</f>
        <v>0</v>
      </c>
      <c r="H82" s="194">
        <f>IF(G82&lt;=db!$L$2,G82,db!$L$2)</f>
        <v>0</v>
      </c>
      <c r="I82" s="195">
        <f>IF(A82=0,0,IF(db!$D$7="بله",(db!$B$7)*F82,0))</f>
        <v>0</v>
      </c>
      <c r="J82" s="196">
        <f>IF(B82&gt;69,0,IF(B82=0,0,IF(I82&lt;=db!$L$3,I82,db!$L$3)))</f>
        <v>0</v>
      </c>
      <c r="K82" s="194">
        <f>IF(A82=0,0,IF(db!$D$9="بله",(db!$B$9)*F82,0))</f>
        <v>0</v>
      </c>
      <c r="L82" s="194">
        <f>IF(B82&gt;69,0,IF(B82=0,0,IF(K82&lt;=db!$L$4,K82,db!$L$4)))</f>
        <v>0</v>
      </c>
      <c r="M82" s="197">
        <f>IF(AND(db!$D$8="بله",B82&lt;69,B82&gt;0),1,0)</f>
        <v>0</v>
      </c>
      <c r="N82" s="195">
        <f>(N83+C83)*M82*((1)/(1+db!AA84))*(LOOKUP(B82,'جدول مرگ و میر'!$A$2:$A$108,'جدول مرگ و میر'!$E$2:$E$108))</f>
        <v>0</v>
      </c>
      <c r="O82" s="194">
        <f>C82*db!B$10*IF('محاسبات سالانه'!B82&gt;69,0,(LOOKUP('محاسبات سالانه'!B82+1,'جدول مرگ و میر'!$A$2:$A$108,'جدول مرگ و میر'!$O$2:$O$108)-LOOKUP('محاسبات سالانه'!B82+11,'جدول مرگ و میر'!$A$2:$A$108,'جدول مرگ و میر'!$O$2:$O$108))/LOOKUP('محاسبات سالانه'!B82,'جدول مرگ و میر'!$A$2:$A$108,'جدول مرگ و میر'!$M$2:$M$108))*IF(db!$D$10="بله",1,0)</f>
        <v>0</v>
      </c>
      <c r="P82" s="195">
        <f>IF(A82=0,0,IF(db!$D$11="بله",(db!$B$11)*F82,0))</f>
        <v>0</v>
      </c>
      <c r="Q82" s="196">
        <f>IF(B82&gt;59,0,IF(B82=0,0,IF(P82&lt;=db!$L$5,P82,db!$L$5)))</f>
        <v>0</v>
      </c>
      <c r="R82" s="194">
        <f>IF(A82=0,0,IF(db!$D$12="بله",(db!$B$12)*F82,0))</f>
        <v>0</v>
      </c>
      <c r="S82" s="194">
        <f>IF(B82&gt;59,0,IF(B82=0,0,IF(R82&lt;=db!$L$6,R82,db!$L$6)))</f>
        <v>0</v>
      </c>
      <c r="T82" s="213"/>
      <c r="U82" s="199">
        <f>IF(A82=0,0,IF(B82&lt;(db!$E$2+2),LOOKUP(B82,'جدول مرگ و میر'!$A$2:$A$108,'جدول مرگ و میر'!$P$2:$P$108),IF((B82&gt;=db!$E$2+4),LOOKUP(B82,'جدول مرگ و میر'!$A$2:$A$108,'جدول مرگ و میر'!$R$2:$R$108),LOOKUP(B82,'جدول مرگ و میر'!$A$2:$A$108,'جدول مرگ و میر'!$Q$2:$Q$108))))</f>
        <v>0</v>
      </c>
      <c r="V82" s="200">
        <f t="shared" si="29"/>
        <v>0</v>
      </c>
      <c r="W82" s="201">
        <f>IF(A82=0,0,LOOKUP(db!$A$8,db!$AK$4:$AK$8,db!$AL$4:$AL$8))</f>
        <v>0</v>
      </c>
      <c r="X82" s="202">
        <f t="shared" si="30"/>
        <v>0</v>
      </c>
      <c r="Y82" s="200">
        <f>IF(A82=0,0,LOOKUP(db!$A$8,db!$AK$4:$AK$8,db!$AM$4:$AM$8))</f>
        <v>0</v>
      </c>
      <c r="Z82" s="203">
        <f t="shared" si="31"/>
        <v>0</v>
      </c>
      <c r="AA82" s="204">
        <f>IF(A82=0,0,LOOKUP(db!$A$8,db!$AK$4:$AK$8,db!$AN$4:$AN$8))</f>
        <v>0</v>
      </c>
      <c r="AB82" s="202">
        <f t="shared" si="32"/>
        <v>0</v>
      </c>
      <c r="AC82" s="200">
        <f>IF(db!$D$8="بله",Y82,0)</f>
        <v>0</v>
      </c>
      <c r="AD82" s="203">
        <f t="shared" si="33"/>
        <v>0</v>
      </c>
      <c r="AE82" s="204">
        <f>IF(db!$D$10="بله",Y82,0)</f>
        <v>0</v>
      </c>
      <c r="AF82" s="202">
        <f t="shared" si="47"/>
        <v>0</v>
      </c>
      <c r="AG82" s="203">
        <f>IF(A82=0,0,IF(B82&gt;60,0,LOOKUP(B82,db!$AP$3:$AP$63,db!$AQ$3:$AQ$63)))</f>
        <v>0</v>
      </c>
      <c r="AH82" s="203">
        <f t="shared" si="48"/>
        <v>0</v>
      </c>
      <c r="AI82" s="202">
        <f>IF(A82=0,0,IF(B82&gt;60,0,LOOKUP(B82,db!$AP$3:$AP$63,db!$AR$3:$AR$63)))</f>
        <v>0</v>
      </c>
      <c r="AJ82" s="202">
        <f t="shared" si="49"/>
        <v>0</v>
      </c>
      <c r="AK82" s="205"/>
      <c r="AL82" s="206">
        <f t="shared" si="50"/>
        <v>0</v>
      </c>
      <c r="AM82" s="207">
        <f t="shared" si="51"/>
        <v>0</v>
      </c>
      <c r="AN82" s="206">
        <f t="shared" si="52"/>
        <v>0</v>
      </c>
      <c r="AO82" s="207">
        <f t="shared" si="41"/>
        <v>0</v>
      </c>
      <c r="AP82" s="206">
        <f>(db!$AF$4/100)*(C82-AO82)</f>
        <v>0</v>
      </c>
      <c r="AQ82" s="206">
        <f>(db!$AF$8/100)*(C82-AO82)</f>
        <v>0</v>
      </c>
      <c r="AR82" s="207"/>
      <c r="AS82" s="206"/>
      <c r="AT82" s="206"/>
      <c r="AU82" s="207">
        <f t="shared" si="38"/>
        <v>0</v>
      </c>
      <c r="AV82" s="214"/>
      <c r="AW82" s="209">
        <f t="shared" si="42"/>
        <v>0</v>
      </c>
      <c r="AX82" s="210">
        <f>IF(A82=0,0,((AW82)*(1+db!Y84))+((AX81)*(1+db!U84)))</f>
        <v>0</v>
      </c>
      <c r="AY82" s="210">
        <f t="shared" si="45"/>
        <v>0</v>
      </c>
      <c r="AZ82" s="193">
        <f t="shared" si="43"/>
        <v>81</v>
      </c>
      <c r="BA82" s="211"/>
      <c r="BB82" s="211"/>
    </row>
    <row r="83" spans="1:54" x14ac:dyDescent="0.2">
      <c r="A83" s="192">
        <f>IF(A82=0,0,IF(db!$E$5&lt;A82+1,0,A82+1))</f>
        <v>0</v>
      </c>
      <c r="B83" s="193">
        <f t="shared" si="46"/>
        <v>0</v>
      </c>
      <c r="C83" s="194">
        <f>IF(A83=0,0,(C82*(1+db!$B$3)))</f>
        <v>0</v>
      </c>
      <c r="D83" s="194">
        <f>IF(A83=0,0,SUM($C$2:C83))</f>
        <v>0</v>
      </c>
      <c r="E83" s="195">
        <f>IF(A83=0,0,db!$E$4*((1+db!$B$4)^(A83-1)))</f>
        <v>0</v>
      </c>
      <c r="F83" s="195">
        <f>IF(E83&lt;=db!$L$7,E83,db!$L$7)</f>
        <v>0</v>
      </c>
      <c r="G83" s="194">
        <f>IF(A83=0,0,IF(db!$D$6="بله",(db!$B$6)*F83,0))</f>
        <v>0</v>
      </c>
      <c r="H83" s="194">
        <f>IF(G83&lt;=db!$L$2,G83,db!$L$2)</f>
        <v>0</v>
      </c>
      <c r="I83" s="195">
        <f>IF(A83=0,0,IF(db!$D$7="بله",(db!$B$7)*F83,0))</f>
        <v>0</v>
      </c>
      <c r="J83" s="196">
        <f>IF(B83&gt;69,0,IF(B83=0,0,IF(I83&lt;=db!$L$3,I83,db!$L$3)))</f>
        <v>0</v>
      </c>
      <c r="K83" s="194">
        <f>IF(A83=0,0,IF(db!$D$9="بله",(db!$B$9)*F83,0))</f>
        <v>0</v>
      </c>
      <c r="L83" s="194">
        <f>IF(B83&gt;69,0,IF(B83=0,0,IF(K83&lt;=db!$L$4,K83,db!$L$4)))</f>
        <v>0</v>
      </c>
      <c r="M83" s="197">
        <f>IF(AND(db!$D$8="بله",B83&lt;69,B83&gt;0),1,0)</f>
        <v>0</v>
      </c>
      <c r="N83" s="195">
        <f>(N84+C84)*M83*((1)/(1+db!AA85))*(LOOKUP(B83,'جدول مرگ و میر'!$A$2:$A$108,'جدول مرگ و میر'!$E$2:$E$108))</f>
        <v>0</v>
      </c>
      <c r="O83" s="194">
        <f>C83*db!B$10*IF('محاسبات سالانه'!B83&gt;69,0,(LOOKUP('محاسبات سالانه'!B83+1,'جدول مرگ و میر'!$A$2:$A$108,'جدول مرگ و میر'!$O$2:$O$108)-LOOKUP('محاسبات سالانه'!B83+11,'جدول مرگ و میر'!$A$2:$A$108,'جدول مرگ و میر'!$O$2:$O$108))/LOOKUP('محاسبات سالانه'!B83,'جدول مرگ و میر'!$A$2:$A$108,'جدول مرگ و میر'!$M$2:$M$108))*IF(db!$D$10="بله",1,0)</f>
        <v>0</v>
      </c>
      <c r="P83" s="195">
        <f>IF(A83=0,0,IF(db!$D$11="بله",(db!$B$11)*F83,0))</f>
        <v>0</v>
      </c>
      <c r="Q83" s="196">
        <f>IF(B83&gt;59,0,IF(B83=0,0,IF(P83&lt;=db!$L$5,P83,db!$L$5)))</f>
        <v>0</v>
      </c>
      <c r="R83" s="194">
        <f>IF(A83=0,0,IF(db!$D$12="بله",(db!$B$12)*F83,0))</f>
        <v>0</v>
      </c>
      <c r="S83" s="194">
        <f>IF(B83&gt;59,0,IF(B83=0,0,IF(R83&lt;=db!$L$6,R83,db!$L$6)))</f>
        <v>0</v>
      </c>
      <c r="T83" s="213"/>
      <c r="U83" s="199">
        <f>IF(A83=0,0,IF(B83&lt;(db!$E$2+2),LOOKUP(B83,'جدول مرگ و میر'!$A$2:$A$108,'جدول مرگ و میر'!$P$2:$P$108),IF((B83&gt;=db!$E$2+4),LOOKUP(B83,'جدول مرگ و میر'!$A$2:$A$108,'جدول مرگ و میر'!$R$2:$R$108),LOOKUP(B83,'جدول مرگ و میر'!$A$2:$A$108,'جدول مرگ و میر'!$Q$2:$Q$108))))</f>
        <v>0</v>
      </c>
      <c r="V83" s="200">
        <f t="shared" si="29"/>
        <v>0</v>
      </c>
      <c r="W83" s="201">
        <f>IF(A83=0,0,LOOKUP(db!$A$8,db!$AK$4:$AK$8,db!$AL$4:$AL$8))</f>
        <v>0</v>
      </c>
      <c r="X83" s="202">
        <f t="shared" si="30"/>
        <v>0</v>
      </c>
      <c r="Y83" s="200">
        <f>IF(A83=0,0,LOOKUP(db!$A$8,db!$AK$4:$AK$8,db!$AM$4:$AM$8))</f>
        <v>0</v>
      </c>
      <c r="Z83" s="203">
        <f t="shared" si="31"/>
        <v>0</v>
      </c>
      <c r="AA83" s="204">
        <f>IF(A83=0,0,LOOKUP(db!$A$8,db!$AK$4:$AK$8,db!$AN$4:$AN$8))</f>
        <v>0</v>
      </c>
      <c r="AB83" s="202">
        <f t="shared" si="32"/>
        <v>0</v>
      </c>
      <c r="AC83" s="200">
        <f>IF(db!$D$8="بله",Y83,0)</f>
        <v>0</v>
      </c>
      <c r="AD83" s="203">
        <f t="shared" si="33"/>
        <v>0</v>
      </c>
      <c r="AE83" s="204">
        <f>IF(db!$D$10="بله",Y83,0)</f>
        <v>0</v>
      </c>
      <c r="AF83" s="202">
        <f t="shared" si="47"/>
        <v>0</v>
      </c>
      <c r="AG83" s="203">
        <f>IF(A83=0,0,IF(B83&gt;60,0,LOOKUP(B83,db!$AP$3:$AP$63,db!$AQ$3:$AQ$63)))</f>
        <v>0</v>
      </c>
      <c r="AH83" s="203">
        <f t="shared" si="48"/>
        <v>0</v>
      </c>
      <c r="AI83" s="202">
        <f>IF(A83=0,0,IF(B83&gt;60,0,LOOKUP(B83,db!$AP$3:$AP$63,db!$AR$3:$AR$63)))</f>
        <v>0</v>
      </c>
      <c r="AJ83" s="202">
        <f t="shared" si="49"/>
        <v>0</v>
      </c>
      <c r="AK83" s="205"/>
      <c r="AL83" s="206">
        <f t="shared" si="50"/>
        <v>0</v>
      </c>
      <c r="AM83" s="207">
        <f t="shared" si="51"/>
        <v>0</v>
      </c>
      <c r="AN83" s="206">
        <f t="shared" si="52"/>
        <v>0</v>
      </c>
      <c r="AO83" s="207">
        <f t="shared" si="41"/>
        <v>0</v>
      </c>
      <c r="AP83" s="206">
        <f>(db!$AF$4/100)*(C83-AO83)</f>
        <v>0</v>
      </c>
      <c r="AQ83" s="206">
        <f>(db!$AF$8/100)*(C83-AO83)</f>
        <v>0</v>
      </c>
      <c r="AR83" s="207"/>
      <c r="AS83" s="206"/>
      <c r="AT83" s="206"/>
      <c r="AU83" s="207">
        <f t="shared" si="38"/>
        <v>0</v>
      </c>
      <c r="AV83" s="214"/>
      <c r="AW83" s="209">
        <f t="shared" si="42"/>
        <v>0</v>
      </c>
      <c r="AX83" s="210">
        <f>IF(A83=0,0,((AW83)*(1+db!Y85))+((AX82)*(1+db!U85)))</f>
        <v>0</v>
      </c>
      <c r="AY83" s="210">
        <f t="shared" si="45"/>
        <v>0</v>
      </c>
      <c r="AZ83" s="193">
        <f t="shared" si="43"/>
        <v>82</v>
      </c>
      <c r="BA83" s="211"/>
      <c r="BB83" s="211"/>
    </row>
    <row r="84" spans="1:54" x14ac:dyDescent="0.2">
      <c r="A84" s="192">
        <f>IF(A83=0,0,IF(db!$E$5&lt;A83+1,0,A83+1))</f>
        <v>0</v>
      </c>
      <c r="B84" s="193">
        <f t="shared" si="46"/>
        <v>0</v>
      </c>
      <c r="C84" s="194">
        <f>IF(A84=0,0,(C83*(1+db!$B$3)))</f>
        <v>0</v>
      </c>
      <c r="D84" s="194">
        <f>IF(A84=0,0,SUM($C$2:C84))</f>
        <v>0</v>
      </c>
      <c r="E84" s="195">
        <f>IF(A84=0,0,db!$E$4*((1+db!$B$4)^(A84-1)))</f>
        <v>0</v>
      </c>
      <c r="F84" s="195">
        <f>IF(E84&lt;=db!$L$7,E84,db!$L$7)</f>
        <v>0</v>
      </c>
      <c r="G84" s="194">
        <f>IF(A84=0,0,IF(db!$D$6="بله",(db!$B$6)*F84,0))</f>
        <v>0</v>
      </c>
      <c r="H84" s="194">
        <f>IF(G84&lt;=db!$L$2,G84,db!$L$2)</f>
        <v>0</v>
      </c>
      <c r="I84" s="195">
        <f>IF(A84=0,0,IF(db!$D$7="بله",(db!$B$7)*F84,0))</f>
        <v>0</v>
      </c>
      <c r="J84" s="196">
        <f>IF(B84&gt;69,0,IF(B84=0,0,IF(I84&lt;=db!$L$3,I84,db!$L$3)))</f>
        <v>0</v>
      </c>
      <c r="K84" s="194">
        <f>IF(A84=0,0,IF(db!$D$9="بله",(db!$B$9)*F84,0))</f>
        <v>0</v>
      </c>
      <c r="L84" s="194">
        <f>IF(B84&gt;69,0,IF(B84=0,0,IF(K84&lt;=db!$L$4,K84,db!$L$4)))</f>
        <v>0</v>
      </c>
      <c r="M84" s="197">
        <f>IF(AND(db!$D$8="بله",B84&lt;69,B84&gt;0),1,0)</f>
        <v>0</v>
      </c>
      <c r="N84" s="195">
        <f>(N85+C85)*M84*((1)/(1+db!AA86))*(LOOKUP(B84,'جدول مرگ و میر'!$A$2:$A$108,'جدول مرگ و میر'!$E$2:$E$108))</f>
        <v>0</v>
      </c>
      <c r="O84" s="194">
        <f>C84*db!B$10*IF('محاسبات سالانه'!B84&gt;69,0,(LOOKUP('محاسبات سالانه'!B84+1,'جدول مرگ و میر'!$A$2:$A$108,'جدول مرگ و میر'!$O$2:$O$108)-LOOKUP('محاسبات سالانه'!B84+11,'جدول مرگ و میر'!$A$2:$A$108,'جدول مرگ و میر'!$O$2:$O$108))/LOOKUP('محاسبات سالانه'!B84,'جدول مرگ و میر'!$A$2:$A$108,'جدول مرگ و میر'!$M$2:$M$108))*IF(db!$D$10="بله",1,0)</f>
        <v>0</v>
      </c>
      <c r="P84" s="195">
        <f>IF(A84=0,0,IF(db!$D$11="بله",(db!$B$11)*F84,0))</f>
        <v>0</v>
      </c>
      <c r="Q84" s="196">
        <f>IF(B84&gt;59,0,IF(B84=0,0,IF(P84&lt;=db!$L$5,P84,db!$L$5)))</f>
        <v>0</v>
      </c>
      <c r="R84" s="194">
        <f>IF(A84=0,0,IF(db!$D$12="بله",(db!$B$12)*F84,0))</f>
        <v>0</v>
      </c>
      <c r="S84" s="194">
        <f>IF(B84&gt;59,0,IF(B84=0,0,IF(R84&lt;=db!$L$6,R84,db!$L$6)))</f>
        <v>0</v>
      </c>
      <c r="T84" s="213"/>
      <c r="U84" s="199">
        <f>IF(A84=0,0,IF(B84&lt;(db!$E$2+2),LOOKUP(B84,'جدول مرگ و میر'!$A$2:$A$108,'جدول مرگ و میر'!$P$2:$P$108),IF((B84&gt;=db!$E$2+4),LOOKUP(B84,'جدول مرگ و میر'!$A$2:$A$108,'جدول مرگ و میر'!$R$2:$R$108),LOOKUP(B84,'جدول مرگ و میر'!$A$2:$A$108,'جدول مرگ و میر'!$Q$2:$Q$108))))</f>
        <v>0</v>
      </c>
      <c r="V84" s="200">
        <f t="shared" si="29"/>
        <v>0</v>
      </c>
      <c r="W84" s="201">
        <f>IF(A84=0,0,LOOKUP(db!$A$8,db!$AK$4:$AK$8,db!$AL$4:$AL$8))</f>
        <v>0</v>
      </c>
      <c r="X84" s="202">
        <f t="shared" si="30"/>
        <v>0</v>
      </c>
      <c r="Y84" s="200">
        <f>IF(A84=0,0,LOOKUP(db!$A$8,db!$AK$4:$AK$8,db!$AM$4:$AM$8))</f>
        <v>0</v>
      </c>
      <c r="Z84" s="203">
        <f t="shared" si="31"/>
        <v>0</v>
      </c>
      <c r="AA84" s="204">
        <f>IF(A84=0,0,LOOKUP(db!$A$8,db!$AK$4:$AK$8,db!$AN$4:$AN$8))</f>
        <v>0</v>
      </c>
      <c r="AB84" s="202">
        <f t="shared" si="32"/>
        <v>0</v>
      </c>
      <c r="AC84" s="200">
        <f>IF(db!$D$8="بله",Y84,0)</f>
        <v>0</v>
      </c>
      <c r="AD84" s="203">
        <f t="shared" si="33"/>
        <v>0</v>
      </c>
      <c r="AE84" s="204">
        <f>IF(db!$D$10="بله",Y84,0)</f>
        <v>0</v>
      </c>
      <c r="AF84" s="202">
        <f t="shared" si="47"/>
        <v>0</v>
      </c>
      <c r="AG84" s="203">
        <f>IF(A84=0,0,IF(B84&gt;60,0,LOOKUP(B84,db!$AP$3:$AP$63,db!$AQ$3:$AQ$63)))</f>
        <v>0</v>
      </c>
      <c r="AH84" s="203">
        <f t="shared" si="48"/>
        <v>0</v>
      </c>
      <c r="AI84" s="202">
        <f>IF(A84=0,0,IF(B84&gt;60,0,LOOKUP(B84,db!$AP$3:$AP$63,db!$AR$3:$AR$63)))</f>
        <v>0</v>
      </c>
      <c r="AJ84" s="202">
        <f t="shared" si="49"/>
        <v>0</v>
      </c>
      <c r="AK84" s="205"/>
      <c r="AL84" s="206">
        <f t="shared" si="50"/>
        <v>0</v>
      </c>
      <c r="AM84" s="207">
        <f t="shared" si="51"/>
        <v>0</v>
      </c>
      <c r="AN84" s="206">
        <f t="shared" si="52"/>
        <v>0</v>
      </c>
      <c r="AO84" s="207">
        <f t="shared" si="41"/>
        <v>0</v>
      </c>
      <c r="AP84" s="206">
        <f>(db!$AF$4/100)*(C84-AO84)</f>
        <v>0</v>
      </c>
      <c r="AQ84" s="206">
        <f>(db!$AF$8/100)*(C84-AO84)</f>
        <v>0</v>
      </c>
      <c r="AR84" s="207"/>
      <c r="AS84" s="206"/>
      <c r="AT84" s="206"/>
      <c r="AU84" s="207">
        <f t="shared" si="38"/>
        <v>0</v>
      </c>
      <c r="AV84" s="214"/>
      <c r="AW84" s="209">
        <f t="shared" si="42"/>
        <v>0</v>
      </c>
      <c r="AX84" s="210">
        <f>IF(A84=0,0,((AW84)*(1+db!Y86))+((AX83)*(1+db!U86)))</f>
        <v>0</v>
      </c>
      <c r="AY84" s="210">
        <f t="shared" si="45"/>
        <v>0</v>
      </c>
      <c r="AZ84" s="193">
        <f t="shared" si="43"/>
        <v>83</v>
      </c>
      <c r="BA84" s="211"/>
      <c r="BB84" s="211"/>
    </row>
    <row r="85" spans="1:54" x14ac:dyDescent="0.2">
      <c r="A85" s="192">
        <f>IF(A84=0,0,IF(db!$E$5&lt;A84+1,0,A84+1))</f>
        <v>0</v>
      </c>
      <c r="B85" s="193">
        <f t="shared" si="46"/>
        <v>0</v>
      </c>
      <c r="C85" s="194">
        <f>IF(A85=0,0,(C84*(1+db!$B$3)))</f>
        <v>0</v>
      </c>
      <c r="D85" s="194">
        <f>IF(A85=0,0,SUM($C$2:C85))</f>
        <v>0</v>
      </c>
      <c r="E85" s="195">
        <f>IF(A85=0,0,db!$E$4*((1+db!$B$4)^(A85-1)))</f>
        <v>0</v>
      </c>
      <c r="F85" s="195">
        <f>IF(E85&lt;=db!$L$7,E85,db!$L$7)</f>
        <v>0</v>
      </c>
      <c r="G85" s="194">
        <f>IF(A85=0,0,IF(db!$D$6="بله",(db!$B$6)*F85,0))</f>
        <v>0</v>
      </c>
      <c r="H85" s="194">
        <f>IF(G85&lt;=db!$L$2,G85,db!$L$2)</f>
        <v>0</v>
      </c>
      <c r="I85" s="195">
        <f>IF(A85=0,0,IF(db!$D$7="بله",(db!$B$7)*F85,0))</f>
        <v>0</v>
      </c>
      <c r="J85" s="196">
        <f>IF(B85&gt;69,0,IF(B85=0,0,IF(I85&lt;=db!$L$3,I85,db!$L$3)))</f>
        <v>0</v>
      </c>
      <c r="K85" s="194">
        <f>IF(A85=0,0,IF(db!$D$9="بله",(db!$B$9)*F85,0))</f>
        <v>0</v>
      </c>
      <c r="L85" s="194">
        <f>IF(B85&gt;69,0,IF(B85=0,0,IF(K85&lt;=db!$L$4,K85,db!$L$4)))</f>
        <v>0</v>
      </c>
      <c r="M85" s="197">
        <f>IF(AND(db!$D$8="بله",B85&lt;69,B85&gt;0),1,0)</f>
        <v>0</v>
      </c>
      <c r="N85" s="195">
        <f>(N86+C86)*M85*((1)/(1+db!AA87))*(LOOKUP(B85,'جدول مرگ و میر'!$A$2:$A$108,'جدول مرگ و میر'!$E$2:$E$108))</f>
        <v>0</v>
      </c>
      <c r="O85" s="194">
        <f>C85*db!B$10*IF('محاسبات سالانه'!B85&gt;69,0,(LOOKUP('محاسبات سالانه'!B85+1,'جدول مرگ و میر'!$A$2:$A$108,'جدول مرگ و میر'!$O$2:$O$108)-LOOKUP('محاسبات سالانه'!B85+11,'جدول مرگ و میر'!$A$2:$A$108,'جدول مرگ و میر'!$O$2:$O$108))/LOOKUP('محاسبات سالانه'!B85,'جدول مرگ و میر'!$A$2:$A$108,'جدول مرگ و میر'!$M$2:$M$108))*IF(db!$D$10="بله",1,0)</f>
        <v>0</v>
      </c>
      <c r="P85" s="195">
        <f>IF(A85=0,0,IF(db!$D$11="بله",(db!$B$11)*F85,0))</f>
        <v>0</v>
      </c>
      <c r="Q85" s="196">
        <f>IF(B85&gt;59,0,IF(B85=0,0,IF(P85&lt;=db!$L$5,P85,db!$L$5)))</f>
        <v>0</v>
      </c>
      <c r="R85" s="194">
        <f>IF(A85=0,0,IF(db!$D$12="بله",(db!$B$12)*F85,0))</f>
        <v>0</v>
      </c>
      <c r="S85" s="194">
        <f>IF(B85&gt;59,0,IF(B85=0,0,IF(R85&lt;=db!$L$6,R85,db!$L$6)))</f>
        <v>0</v>
      </c>
      <c r="T85" s="213"/>
      <c r="U85" s="199">
        <f>IF(A85=0,0,IF(B85&lt;(db!$E$2+2),LOOKUP(B85,'جدول مرگ و میر'!$A$2:$A$108,'جدول مرگ و میر'!$P$2:$P$108),IF((B85&gt;=db!$E$2+4),LOOKUP(B85,'جدول مرگ و میر'!$A$2:$A$108,'جدول مرگ و میر'!$R$2:$R$108),LOOKUP(B85,'جدول مرگ و میر'!$A$2:$A$108,'جدول مرگ و میر'!$Q$2:$Q$108))))</f>
        <v>0</v>
      </c>
      <c r="V85" s="200">
        <f t="shared" si="29"/>
        <v>0</v>
      </c>
      <c r="W85" s="201">
        <f>IF(A85=0,0,LOOKUP(db!$A$8,db!$AK$4:$AK$8,db!$AL$4:$AL$8))</f>
        <v>0</v>
      </c>
      <c r="X85" s="202">
        <f t="shared" si="30"/>
        <v>0</v>
      </c>
      <c r="Y85" s="200">
        <f>IF(A85=0,0,LOOKUP(db!$A$8,db!$AK$4:$AK$8,db!$AM$4:$AM$8))</f>
        <v>0</v>
      </c>
      <c r="Z85" s="203">
        <f t="shared" si="31"/>
        <v>0</v>
      </c>
      <c r="AA85" s="204">
        <f>IF(A85=0,0,LOOKUP(db!$A$8,db!$AK$4:$AK$8,db!$AN$4:$AN$8))</f>
        <v>0</v>
      </c>
      <c r="AB85" s="202">
        <f t="shared" si="32"/>
        <v>0</v>
      </c>
      <c r="AC85" s="200">
        <f>IF(db!$D$8="بله",Y85,0)</f>
        <v>0</v>
      </c>
      <c r="AD85" s="203">
        <f t="shared" si="33"/>
        <v>0</v>
      </c>
      <c r="AE85" s="204">
        <f>IF(db!$D$10="بله",Y85,0)</f>
        <v>0</v>
      </c>
      <c r="AF85" s="202">
        <f t="shared" si="47"/>
        <v>0</v>
      </c>
      <c r="AG85" s="203">
        <f>IF(A85=0,0,IF(B85&gt;60,0,LOOKUP(B85,db!$AP$3:$AP$63,db!$AQ$3:$AQ$63)))</f>
        <v>0</v>
      </c>
      <c r="AH85" s="203">
        <f t="shared" si="48"/>
        <v>0</v>
      </c>
      <c r="AI85" s="202">
        <f>IF(A85=0,0,IF(B85&gt;60,0,LOOKUP(B85,db!$AP$3:$AP$63,db!$AR$3:$AR$63)))</f>
        <v>0</v>
      </c>
      <c r="AJ85" s="202">
        <f t="shared" si="49"/>
        <v>0</v>
      </c>
      <c r="AK85" s="205"/>
      <c r="AL85" s="206">
        <f t="shared" si="50"/>
        <v>0</v>
      </c>
      <c r="AM85" s="207">
        <f t="shared" si="51"/>
        <v>0</v>
      </c>
      <c r="AN85" s="206">
        <f t="shared" si="52"/>
        <v>0</v>
      </c>
      <c r="AO85" s="207">
        <f t="shared" si="41"/>
        <v>0</v>
      </c>
      <c r="AP85" s="206">
        <f>(db!$AF$4/100)*(C85-AO85)</f>
        <v>0</v>
      </c>
      <c r="AQ85" s="206">
        <f>(db!$AF$8/100)*(C85-AO85)</f>
        <v>0</v>
      </c>
      <c r="AR85" s="207"/>
      <c r="AS85" s="206"/>
      <c r="AT85" s="206"/>
      <c r="AU85" s="207">
        <f t="shared" si="38"/>
        <v>0</v>
      </c>
      <c r="AV85" s="214"/>
      <c r="AW85" s="209">
        <f t="shared" si="42"/>
        <v>0</v>
      </c>
      <c r="AX85" s="210">
        <f>IF(A85=0,0,((AW85)*(1+db!Y87))+((AX84)*(1+db!U87)))</f>
        <v>0</v>
      </c>
      <c r="AY85" s="210">
        <f t="shared" si="45"/>
        <v>0</v>
      </c>
      <c r="AZ85" s="193">
        <f t="shared" si="43"/>
        <v>84</v>
      </c>
      <c r="BA85" s="211"/>
      <c r="BB85" s="211"/>
    </row>
    <row r="86" spans="1:54" x14ac:dyDescent="0.2">
      <c r="A86" s="192">
        <f>IF(A85=0,0,IF(db!$E$5&lt;A85+1,0,A85+1))</f>
        <v>0</v>
      </c>
      <c r="B86" s="193">
        <f t="shared" si="46"/>
        <v>0</v>
      </c>
      <c r="C86" s="194">
        <f>IF(A86=0,0,(C85*(1+db!$B$3)))</f>
        <v>0</v>
      </c>
      <c r="D86" s="194">
        <f>IF(A86=0,0,SUM($C$2:C86))</f>
        <v>0</v>
      </c>
      <c r="E86" s="195">
        <f>IF(A86=0,0,db!$E$4*((1+db!$B$4)^(A86-1)))</f>
        <v>0</v>
      </c>
      <c r="F86" s="195">
        <f>IF(E86&lt;=db!$L$7,E86,db!$L$7)</f>
        <v>0</v>
      </c>
      <c r="G86" s="194">
        <f>IF(A86=0,0,IF(db!$D$6="بله",(db!$B$6)*F86,0))</f>
        <v>0</v>
      </c>
      <c r="H86" s="194">
        <f>IF(G86&lt;=db!$L$2,G86,db!$L$2)</f>
        <v>0</v>
      </c>
      <c r="I86" s="195">
        <f>IF(A86=0,0,IF(db!$D$7="بله",(db!$B$7)*F86,0))</f>
        <v>0</v>
      </c>
      <c r="J86" s="196">
        <f>IF(B86&gt;69,0,IF(B86=0,0,IF(I86&lt;=db!$L$3,I86,db!$L$3)))</f>
        <v>0</v>
      </c>
      <c r="K86" s="194">
        <f>IF(A86=0,0,IF(db!$D$9="بله",(db!$B$9)*F86,0))</f>
        <v>0</v>
      </c>
      <c r="L86" s="194">
        <f>IF(B86&gt;69,0,IF(B86=0,0,IF(K86&lt;=db!$L$4,K86,db!$L$4)))</f>
        <v>0</v>
      </c>
      <c r="M86" s="197">
        <f>IF(AND(db!$D$8="بله",B86&lt;69,B86&gt;0),1,0)</f>
        <v>0</v>
      </c>
      <c r="N86" s="195">
        <f>(N87+C87)*M86*((1)/(1+db!AA88))*(LOOKUP(B86,'جدول مرگ و میر'!$A$2:$A$108,'جدول مرگ و میر'!$E$2:$E$108))</f>
        <v>0</v>
      </c>
      <c r="O86" s="194">
        <f>C86*db!B$10*IF('محاسبات سالانه'!B86&gt;69,0,(LOOKUP('محاسبات سالانه'!B86+1,'جدول مرگ و میر'!$A$2:$A$108,'جدول مرگ و میر'!$O$2:$O$108)-LOOKUP('محاسبات سالانه'!B86+11,'جدول مرگ و میر'!$A$2:$A$108,'جدول مرگ و میر'!$O$2:$O$108))/LOOKUP('محاسبات سالانه'!B86,'جدول مرگ و میر'!$A$2:$A$108,'جدول مرگ و میر'!$M$2:$M$108))*IF(db!$D$10="بله",1,0)</f>
        <v>0</v>
      </c>
      <c r="P86" s="195">
        <f>IF(A86=0,0,IF(db!$D$11="بله",(db!$B$11)*F86,0))</f>
        <v>0</v>
      </c>
      <c r="Q86" s="196">
        <f>IF(B86&gt;59,0,IF(B86=0,0,IF(P86&lt;=db!$L$5,P86,db!$L$5)))</f>
        <v>0</v>
      </c>
      <c r="R86" s="194">
        <f>IF(A86=0,0,IF(db!$D$12="بله",(db!$B$12)*F86,0))</f>
        <v>0</v>
      </c>
      <c r="S86" s="194">
        <f>IF(B86&gt;59,0,IF(B86=0,0,IF(R86&lt;=db!$L$6,R86,db!$L$6)))</f>
        <v>0</v>
      </c>
      <c r="T86" s="213"/>
      <c r="U86" s="199">
        <f>IF(A86=0,0,IF(B86&lt;(db!$E$2+2),LOOKUP(B86,'جدول مرگ و میر'!$A$2:$A$108,'جدول مرگ و میر'!$P$2:$P$108),IF((B86&gt;=db!$E$2+4),LOOKUP(B86,'جدول مرگ و میر'!$A$2:$A$108,'جدول مرگ و میر'!$R$2:$R$108),LOOKUP(B86,'جدول مرگ و میر'!$A$2:$A$108,'جدول مرگ و میر'!$Q$2:$Q$108))))</f>
        <v>0</v>
      </c>
      <c r="V86" s="200">
        <f t="shared" si="29"/>
        <v>0</v>
      </c>
      <c r="W86" s="201">
        <f>IF(A86=0,0,LOOKUP(db!$A$8,db!$AK$4:$AK$8,db!$AL$4:$AL$8))</f>
        <v>0</v>
      </c>
      <c r="X86" s="202">
        <f t="shared" si="30"/>
        <v>0</v>
      </c>
      <c r="Y86" s="200">
        <f>IF(A86=0,0,LOOKUP(db!$A$8,db!$AK$4:$AK$8,db!$AM$4:$AM$8))</f>
        <v>0</v>
      </c>
      <c r="Z86" s="203">
        <f t="shared" si="31"/>
        <v>0</v>
      </c>
      <c r="AA86" s="204">
        <f>IF(A86=0,0,LOOKUP(db!$A$8,db!$AK$4:$AK$8,db!$AN$4:$AN$8))</f>
        <v>0</v>
      </c>
      <c r="AB86" s="202">
        <f t="shared" si="32"/>
        <v>0</v>
      </c>
      <c r="AC86" s="200">
        <f>IF(db!$D$8="بله",Y86,0)</f>
        <v>0</v>
      </c>
      <c r="AD86" s="203">
        <f t="shared" si="33"/>
        <v>0</v>
      </c>
      <c r="AE86" s="204">
        <f>IF(db!$D$10="بله",Y86,0)</f>
        <v>0</v>
      </c>
      <c r="AF86" s="202">
        <f t="shared" si="47"/>
        <v>0</v>
      </c>
      <c r="AG86" s="203">
        <f>IF(A86=0,0,IF(B86&gt;60,0,LOOKUP(B86,db!$AP$3:$AP$63,db!$AQ$3:$AQ$63)))</f>
        <v>0</v>
      </c>
      <c r="AH86" s="203">
        <f t="shared" si="48"/>
        <v>0</v>
      </c>
      <c r="AI86" s="202">
        <f>IF(A86=0,0,IF(B86&gt;60,0,LOOKUP(B86,db!$AP$3:$AP$63,db!$AR$3:$AR$63)))</f>
        <v>0</v>
      </c>
      <c r="AJ86" s="202">
        <f t="shared" si="49"/>
        <v>0</v>
      </c>
      <c r="AK86" s="205"/>
      <c r="AL86" s="206">
        <f t="shared" si="50"/>
        <v>0</v>
      </c>
      <c r="AM86" s="207">
        <f t="shared" si="51"/>
        <v>0</v>
      </c>
      <c r="AN86" s="206">
        <f t="shared" si="52"/>
        <v>0</v>
      </c>
      <c r="AO86" s="207">
        <f t="shared" si="41"/>
        <v>0</v>
      </c>
      <c r="AP86" s="206">
        <f>(db!$AF$4/100)*(C86-AO86)</f>
        <v>0</v>
      </c>
      <c r="AQ86" s="206">
        <f>(db!$AF$8/100)*(C86-AO86)</f>
        <v>0</v>
      </c>
      <c r="AR86" s="207"/>
      <c r="AS86" s="206"/>
      <c r="AT86" s="206"/>
      <c r="AU86" s="207">
        <f t="shared" si="38"/>
        <v>0</v>
      </c>
      <c r="AV86" s="214"/>
      <c r="AW86" s="209">
        <f t="shared" si="42"/>
        <v>0</v>
      </c>
      <c r="AX86" s="210">
        <f>IF(A86=0,0,((AW86)*(1+db!Y88))+((AX85)*(1+db!U88)))</f>
        <v>0</v>
      </c>
      <c r="AY86" s="210">
        <f t="shared" si="45"/>
        <v>0</v>
      </c>
      <c r="AZ86" s="193">
        <f t="shared" si="43"/>
        <v>85</v>
      </c>
      <c r="BA86" s="211"/>
      <c r="BB86" s="211"/>
    </row>
    <row r="87" spans="1:54" x14ac:dyDescent="0.2">
      <c r="A87" s="192">
        <f>IF(A86=0,0,IF(db!$E$5&lt;A86+1,0,A86+1))</f>
        <v>0</v>
      </c>
      <c r="B87" s="193">
        <f t="shared" si="46"/>
        <v>0</v>
      </c>
      <c r="C87" s="194">
        <f>IF(A87=0,0,(C86*(1+db!$B$3)))</f>
        <v>0</v>
      </c>
      <c r="D87" s="194">
        <f>IF(A87=0,0,SUM($C$2:C87))</f>
        <v>0</v>
      </c>
      <c r="E87" s="195">
        <f>IF(A87=0,0,db!$E$4*((1+db!$B$4)^(A87-1)))</f>
        <v>0</v>
      </c>
      <c r="F87" s="195">
        <f>IF(E87&lt;=db!$L$7,E87,db!$L$7)</f>
        <v>0</v>
      </c>
      <c r="G87" s="194">
        <f>IF(A87=0,0,IF(db!$D$6="بله",(db!$B$6)*F87,0))</f>
        <v>0</v>
      </c>
      <c r="H87" s="194">
        <f>IF(G87&lt;=db!$L$2,G87,db!$L$2)</f>
        <v>0</v>
      </c>
      <c r="I87" s="195">
        <f>IF(A87=0,0,IF(db!$D$7="بله",(db!$B$7)*F87,0))</f>
        <v>0</v>
      </c>
      <c r="J87" s="196">
        <f>IF(B87&gt;69,0,IF(B87=0,0,IF(I87&lt;=db!$L$3,I87,db!$L$3)))</f>
        <v>0</v>
      </c>
      <c r="K87" s="194">
        <f>IF(A87=0,0,IF(db!$D$9="بله",(db!$B$9)*F87,0))</f>
        <v>0</v>
      </c>
      <c r="L87" s="194">
        <f>IF(B87&gt;69,0,IF(B87=0,0,IF(K87&lt;=db!$L$4,K87,db!$L$4)))</f>
        <v>0</v>
      </c>
      <c r="M87" s="197">
        <f>IF(AND(db!$D$8="بله",B87&lt;69,B87&gt;0),1,0)</f>
        <v>0</v>
      </c>
      <c r="N87" s="195">
        <f>(N88+C88)*M87*((1)/(1+db!AA89))*(LOOKUP(B87,'جدول مرگ و میر'!$A$2:$A$108,'جدول مرگ و میر'!$E$2:$E$108))</f>
        <v>0</v>
      </c>
      <c r="O87" s="194">
        <f>C87*db!B$10*IF('محاسبات سالانه'!B87&gt;69,0,(LOOKUP('محاسبات سالانه'!B87+1,'جدول مرگ و میر'!$A$2:$A$108,'جدول مرگ و میر'!$O$2:$O$108)-LOOKUP('محاسبات سالانه'!B87+11,'جدول مرگ و میر'!$A$2:$A$108,'جدول مرگ و میر'!$O$2:$O$108))/LOOKUP('محاسبات سالانه'!B87,'جدول مرگ و میر'!$A$2:$A$108,'جدول مرگ و میر'!$M$2:$M$108))*IF(db!$D$10="بله",1,0)</f>
        <v>0</v>
      </c>
      <c r="P87" s="195">
        <f>IF(A87=0,0,IF(db!$D$11="بله",(db!$B$11)*F87,0))</f>
        <v>0</v>
      </c>
      <c r="Q87" s="196">
        <f>IF(B87&gt;59,0,IF(B87=0,0,IF(P87&lt;=db!$L$5,P87,db!$L$5)))</f>
        <v>0</v>
      </c>
      <c r="R87" s="194">
        <f>IF(A87=0,0,IF(db!$D$12="بله",(db!$B$12)*F87,0))</f>
        <v>0</v>
      </c>
      <c r="S87" s="194">
        <f>IF(B87&gt;59,0,IF(B87=0,0,IF(R87&lt;=db!$L$6,R87,db!$L$6)))</f>
        <v>0</v>
      </c>
      <c r="T87" s="213"/>
      <c r="U87" s="199">
        <f>IF(A87=0,0,IF(B87&lt;(db!$E$2+2),LOOKUP(B87,'جدول مرگ و میر'!$A$2:$A$108,'جدول مرگ و میر'!$P$2:$P$108),IF((B87&gt;=db!$E$2+4),LOOKUP(B87,'جدول مرگ و میر'!$A$2:$A$108,'جدول مرگ و میر'!$R$2:$R$108),LOOKUP(B87,'جدول مرگ و میر'!$A$2:$A$108,'جدول مرگ و میر'!$Q$2:$Q$108))))</f>
        <v>0</v>
      </c>
      <c r="V87" s="200">
        <f t="shared" si="29"/>
        <v>0</v>
      </c>
      <c r="W87" s="201">
        <f>IF(A87=0,0,LOOKUP(db!$A$8,db!$AK$4:$AK$8,db!$AL$4:$AL$8))</f>
        <v>0</v>
      </c>
      <c r="X87" s="202">
        <f t="shared" si="30"/>
        <v>0</v>
      </c>
      <c r="Y87" s="200">
        <f>IF(A87=0,0,LOOKUP(db!$A$8,db!$AK$4:$AK$8,db!$AM$4:$AM$8))</f>
        <v>0</v>
      </c>
      <c r="Z87" s="203">
        <f t="shared" si="31"/>
        <v>0</v>
      </c>
      <c r="AA87" s="204">
        <f>IF(A87=0,0,LOOKUP(db!$A$8,db!$AK$4:$AK$8,db!$AN$4:$AN$8))</f>
        <v>0</v>
      </c>
      <c r="AB87" s="202">
        <f t="shared" si="32"/>
        <v>0</v>
      </c>
      <c r="AC87" s="200">
        <f>IF(db!$D$8="بله",Y87,0)</f>
        <v>0</v>
      </c>
      <c r="AD87" s="203">
        <f t="shared" si="33"/>
        <v>0</v>
      </c>
      <c r="AE87" s="204">
        <f>IF(db!$D$10="بله",Y87,0)</f>
        <v>0</v>
      </c>
      <c r="AF87" s="202">
        <f t="shared" si="47"/>
        <v>0</v>
      </c>
      <c r="AG87" s="203">
        <f>IF(A87=0,0,IF(B87&gt;60,0,LOOKUP(B87,db!$AP$3:$AP$63,db!$AQ$3:$AQ$63)))</f>
        <v>0</v>
      </c>
      <c r="AH87" s="203">
        <f t="shared" si="48"/>
        <v>0</v>
      </c>
      <c r="AI87" s="202">
        <f>IF(A87=0,0,IF(B87&gt;60,0,LOOKUP(B87,db!$AP$3:$AP$63,db!$AR$3:$AR$63)))</f>
        <v>0</v>
      </c>
      <c r="AJ87" s="202">
        <f t="shared" si="49"/>
        <v>0</v>
      </c>
      <c r="AK87" s="205"/>
      <c r="AL87" s="206">
        <f t="shared" si="50"/>
        <v>0</v>
      </c>
      <c r="AM87" s="207">
        <f t="shared" si="51"/>
        <v>0</v>
      </c>
      <c r="AN87" s="206">
        <f t="shared" si="52"/>
        <v>0</v>
      </c>
      <c r="AO87" s="207">
        <f t="shared" si="41"/>
        <v>0</v>
      </c>
      <c r="AP87" s="206">
        <f>(db!$AF$4/100)*(C87-AO87)</f>
        <v>0</v>
      </c>
      <c r="AQ87" s="206">
        <f>(db!$AF$8/100)*(C87-AO87)</f>
        <v>0</v>
      </c>
      <c r="AR87" s="207"/>
      <c r="AS87" s="206"/>
      <c r="AT87" s="206"/>
      <c r="AU87" s="207">
        <f t="shared" si="38"/>
        <v>0</v>
      </c>
      <c r="AV87" s="214"/>
      <c r="AW87" s="209">
        <f t="shared" si="42"/>
        <v>0</v>
      </c>
      <c r="AX87" s="210">
        <f>IF(A87=0,0,((AW87)*(1+db!Y89))+((AX86)*(1+db!U89)))</f>
        <v>0</v>
      </c>
      <c r="AY87" s="210">
        <f t="shared" si="45"/>
        <v>0</v>
      </c>
      <c r="AZ87" s="193">
        <f t="shared" si="43"/>
        <v>86</v>
      </c>
      <c r="BA87" s="211"/>
      <c r="BB87" s="211"/>
    </row>
    <row r="88" spans="1:54" x14ac:dyDescent="0.2">
      <c r="A88" s="192">
        <f>IF(A87=0,0,IF(db!$E$5&lt;A87+1,0,A87+1))</f>
        <v>0</v>
      </c>
      <c r="B88" s="193">
        <f t="shared" si="46"/>
        <v>0</v>
      </c>
      <c r="C88" s="194">
        <f>IF(A88=0,0,(C87*(1+db!$B$3)))</f>
        <v>0</v>
      </c>
      <c r="D88" s="194">
        <f>IF(A88=0,0,SUM($C$2:C88))</f>
        <v>0</v>
      </c>
      <c r="E88" s="195">
        <f>IF(A88=0,0,db!$E$4*((1+db!$B$4)^(A88-1)))</f>
        <v>0</v>
      </c>
      <c r="F88" s="195">
        <f>IF(E88&lt;=db!$L$7,E88,db!$L$7)</f>
        <v>0</v>
      </c>
      <c r="G88" s="194">
        <f>IF(A88=0,0,IF(db!$D$6="بله",(db!$B$6)*F88,0))</f>
        <v>0</v>
      </c>
      <c r="H88" s="194">
        <f>IF(G88&lt;=db!$L$2,G88,db!$L$2)</f>
        <v>0</v>
      </c>
      <c r="I88" s="195">
        <f>IF(A88=0,0,IF(db!$D$7="بله",(db!$B$7)*F88,0))</f>
        <v>0</v>
      </c>
      <c r="J88" s="196">
        <f>IF(B88&gt;69,0,IF(B88=0,0,IF(I88&lt;=db!$L$3,I88,db!$L$3)))</f>
        <v>0</v>
      </c>
      <c r="K88" s="194">
        <f>IF(A88=0,0,IF(db!$D$9="بله",(db!$B$9)*F88,0))</f>
        <v>0</v>
      </c>
      <c r="L88" s="194">
        <f>IF(B88&gt;69,0,IF(B88=0,0,IF(K88&lt;=db!$L$4,K88,db!$L$4)))</f>
        <v>0</v>
      </c>
      <c r="M88" s="197">
        <f>IF(AND(db!$D$8="بله",B88&lt;69,B88&gt;0),1,0)</f>
        <v>0</v>
      </c>
      <c r="N88" s="195">
        <f>(N89+C89)*M88*((1)/(1+db!AA90))*(LOOKUP(B88,'جدول مرگ و میر'!$A$2:$A$108,'جدول مرگ و میر'!$E$2:$E$108))</f>
        <v>0</v>
      </c>
      <c r="O88" s="194">
        <f>C88*db!B$10*IF('محاسبات سالانه'!B88&gt;69,0,(LOOKUP('محاسبات سالانه'!B88+1,'جدول مرگ و میر'!$A$2:$A$108,'جدول مرگ و میر'!$O$2:$O$108)-LOOKUP('محاسبات سالانه'!B88+11,'جدول مرگ و میر'!$A$2:$A$108,'جدول مرگ و میر'!$O$2:$O$108))/LOOKUP('محاسبات سالانه'!B88,'جدول مرگ و میر'!$A$2:$A$108,'جدول مرگ و میر'!$M$2:$M$108))*IF(db!$D$10="بله",1,0)</f>
        <v>0</v>
      </c>
      <c r="P88" s="195">
        <f>IF(A88=0,0,IF(db!$D$11="بله",(db!$B$11)*F88,0))</f>
        <v>0</v>
      </c>
      <c r="Q88" s="196">
        <f>IF(B88&gt;59,0,IF(B88=0,0,IF(P88&lt;=db!$L$5,P88,db!$L$5)))</f>
        <v>0</v>
      </c>
      <c r="R88" s="194">
        <f>IF(A88=0,0,IF(db!$D$12="بله",(db!$B$12)*F88,0))</f>
        <v>0</v>
      </c>
      <c r="S88" s="194">
        <f>IF(B88&gt;59,0,IF(B88=0,0,IF(R88&lt;=db!$L$6,R88,db!$L$6)))</f>
        <v>0</v>
      </c>
      <c r="T88" s="213"/>
      <c r="U88" s="199">
        <f>IF(A88=0,0,IF(B88&lt;(db!$E$2+2),LOOKUP(B88,'جدول مرگ و میر'!$A$2:$A$108,'جدول مرگ و میر'!$P$2:$P$108),IF((B88&gt;=db!$E$2+4),LOOKUP(B88,'جدول مرگ و میر'!$A$2:$A$108,'جدول مرگ و میر'!$R$2:$R$108),LOOKUP(B88,'جدول مرگ و میر'!$A$2:$A$108,'جدول مرگ و میر'!$Q$2:$Q$108))))</f>
        <v>0</v>
      </c>
      <c r="V88" s="200">
        <f t="shared" si="29"/>
        <v>0</v>
      </c>
      <c r="W88" s="201">
        <f>IF(A88=0,0,LOOKUP(db!$A$8,db!$AK$4:$AK$8,db!$AL$4:$AL$8))</f>
        <v>0</v>
      </c>
      <c r="X88" s="202">
        <f t="shared" si="30"/>
        <v>0</v>
      </c>
      <c r="Y88" s="200">
        <f>IF(A88=0,0,LOOKUP(db!$A$8,db!$AK$4:$AK$8,db!$AM$4:$AM$8))</f>
        <v>0</v>
      </c>
      <c r="Z88" s="203">
        <f t="shared" si="31"/>
        <v>0</v>
      </c>
      <c r="AA88" s="204">
        <f>IF(A88=0,0,LOOKUP(db!$A$8,db!$AK$4:$AK$8,db!$AN$4:$AN$8))</f>
        <v>0</v>
      </c>
      <c r="AB88" s="202">
        <f t="shared" si="32"/>
        <v>0</v>
      </c>
      <c r="AC88" s="200">
        <f>IF(db!$D$8="بله",Y88,0)</f>
        <v>0</v>
      </c>
      <c r="AD88" s="203">
        <f t="shared" si="33"/>
        <v>0</v>
      </c>
      <c r="AE88" s="204">
        <f>IF(db!$D$10="بله",Y88,0)</f>
        <v>0</v>
      </c>
      <c r="AF88" s="202">
        <f t="shared" si="47"/>
        <v>0</v>
      </c>
      <c r="AG88" s="203">
        <f>IF(A88=0,0,IF(B88&gt;60,0,LOOKUP(B88,db!$AP$3:$AP$63,db!$AQ$3:$AQ$63)))</f>
        <v>0</v>
      </c>
      <c r="AH88" s="203">
        <f t="shared" si="48"/>
        <v>0</v>
      </c>
      <c r="AI88" s="202">
        <f>IF(A88=0,0,IF(B88&gt;60,0,LOOKUP(B88,db!$AP$3:$AP$63,db!$AR$3:$AR$63)))</f>
        <v>0</v>
      </c>
      <c r="AJ88" s="202">
        <f t="shared" si="49"/>
        <v>0</v>
      </c>
      <c r="AK88" s="205"/>
      <c r="AL88" s="206">
        <f t="shared" si="50"/>
        <v>0</v>
      </c>
      <c r="AM88" s="207">
        <f t="shared" si="51"/>
        <v>0</v>
      </c>
      <c r="AN88" s="206">
        <f t="shared" si="52"/>
        <v>0</v>
      </c>
      <c r="AO88" s="207">
        <f t="shared" si="41"/>
        <v>0</v>
      </c>
      <c r="AP88" s="206">
        <f>(db!$AF$4/100)*(C88-AO88)</f>
        <v>0</v>
      </c>
      <c r="AQ88" s="206">
        <f>(db!$AF$8/100)*(C88-AO88)</f>
        <v>0</v>
      </c>
      <c r="AR88" s="207"/>
      <c r="AS88" s="206"/>
      <c r="AT88" s="206"/>
      <c r="AU88" s="207">
        <f t="shared" si="38"/>
        <v>0</v>
      </c>
      <c r="AV88" s="214"/>
      <c r="AW88" s="209">
        <f t="shared" si="42"/>
        <v>0</v>
      </c>
      <c r="AX88" s="210">
        <f>IF(A88=0,0,((AW88)*(1+db!Y90))+((AX87)*(1+db!U90)))</f>
        <v>0</v>
      </c>
      <c r="AY88" s="210">
        <f t="shared" si="45"/>
        <v>0</v>
      </c>
      <c r="AZ88" s="193">
        <f t="shared" si="43"/>
        <v>87</v>
      </c>
      <c r="BA88" s="211"/>
      <c r="BB88" s="211"/>
    </row>
    <row r="89" spans="1:54" x14ac:dyDescent="0.2">
      <c r="A89" s="192">
        <f>IF(A88=0,0,IF(db!$E$5&lt;A88+1,0,A88+1))</f>
        <v>0</v>
      </c>
      <c r="B89" s="193">
        <f t="shared" si="46"/>
        <v>0</v>
      </c>
      <c r="C89" s="194">
        <f>IF(A89=0,0,(C88*(1+db!$B$3)))</f>
        <v>0</v>
      </c>
      <c r="D89" s="194">
        <f>IF(A89=0,0,SUM($C$2:C89))</f>
        <v>0</v>
      </c>
      <c r="E89" s="195">
        <f>IF(A89=0,0,db!$E$4*((1+db!$B$4)^(A89-1)))</f>
        <v>0</v>
      </c>
      <c r="F89" s="195">
        <f>IF(E89&lt;=db!$L$7,E89,db!$L$7)</f>
        <v>0</v>
      </c>
      <c r="G89" s="194">
        <f>IF(A89=0,0,IF(db!$D$6="بله",(db!$B$6)*F89,0))</f>
        <v>0</v>
      </c>
      <c r="H89" s="194">
        <f>IF(G89&lt;=db!$L$2,G89,db!$L$2)</f>
        <v>0</v>
      </c>
      <c r="I89" s="195">
        <f>IF(A89=0,0,IF(db!$D$7="بله",(db!$B$7)*F89,0))</f>
        <v>0</v>
      </c>
      <c r="J89" s="196">
        <f>IF(B89&gt;69,0,IF(B89=0,0,IF(I89&lt;=db!$L$3,I89,db!$L$3)))</f>
        <v>0</v>
      </c>
      <c r="K89" s="194">
        <f>IF(A89=0,0,IF(db!$D$9="بله",(db!$B$9)*F89,0))</f>
        <v>0</v>
      </c>
      <c r="L89" s="194">
        <f>IF(B89&gt;69,0,IF(B89=0,0,IF(K89&lt;=db!$L$4,K89,db!$L$4)))</f>
        <v>0</v>
      </c>
      <c r="M89" s="197">
        <f>IF(AND(db!$D$8="بله",B89&lt;69,B89&gt;0),1,0)</f>
        <v>0</v>
      </c>
      <c r="N89" s="195">
        <f>(N90+C90)*M89*((1)/(1+db!AA91))*(LOOKUP(B89,'جدول مرگ و میر'!$A$2:$A$108,'جدول مرگ و میر'!$E$2:$E$108))</f>
        <v>0</v>
      </c>
      <c r="O89" s="194">
        <f>C89*db!B$10*IF('محاسبات سالانه'!B89&gt;69,0,(LOOKUP('محاسبات سالانه'!B89+1,'جدول مرگ و میر'!$A$2:$A$108,'جدول مرگ و میر'!$O$2:$O$108)-LOOKUP('محاسبات سالانه'!B89+11,'جدول مرگ و میر'!$A$2:$A$108,'جدول مرگ و میر'!$O$2:$O$108))/LOOKUP('محاسبات سالانه'!B89,'جدول مرگ و میر'!$A$2:$A$108,'جدول مرگ و میر'!$M$2:$M$108))*IF(db!$D$10="بله",1,0)</f>
        <v>0</v>
      </c>
      <c r="P89" s="195">
        <f>IF(A89=0,0,IF(db!$D$11="بله",(db!$B$11)*F89,0))</f>
        <v>0</v>
      </c>
      <c r="Q89" s="196">
        <f>IF(B89&gt;59,0,IF(B89=0,0,IF(P89&lt;=db!$L$5,P89,db!$L$5)))</f>
        <v>0</v>
      </c>
      <c r="R89" s="194">
        <f>IF(A89=0,0,IF(db!$D$12="بله",(db!$B$12)*F89,0))</f>
        <v>0</v>
      </c>
      <c r="S89" s="194">
        <f>IF(B89&gt;59,0,IF(B89=0,0,IF(R89&lt;=db!$L$6,R89,db!$L$6)))</f>
        <v>0</v>
      </c>
      <c r="T89" s="213"/>
      <c r="U89" s="199">
        <f>IF(A89=0,0,IF(B89&lt;(db!$E$2+2),LOOKUP(B89,'جدول مرگ و میر'!$A$2:$A$108,'جدول مرگ و میر'!$P$2:$P$108),IF((B89&gt;=db!$E$2+4),LOOKUP(B89,'جدول مرگ و میر'!$A$2:$A$108,'جدول مرگ و میر'!$R$2:$R$108),LOOKUP(B89,'جدول مرگ و میر'!$A$2:$A$108,'جدول مرگ و میر'!$Q$2:$Q$108))))</f>
        <v>0</v>
      </c>
      <c r="V89" s="200">
        <f t="shared" si="29"/>
        <v>0</v>
      </c>
      <c r="W89" s="201">
        <f>IF(A89=0,0,LOOKUP(db!$A$8,db!$AK$4:$AK$8,db!$AL$4:$AL$8))</f>
        <v>0</v>
      </c>
      <c r="X89" s="202">
        <f t="shared" si="30"/>
        <v>0</v>
      </c>
      <c r="Y89" s="200">
        <f>IF(A89=0,0,LOOKUP(db!$A$8,db!$AK$4:$AK$8,db!$AM$4:$AM$8))</f>
        <v>0</v>
      </c>
      <c r="Z89" s="203">
        <f t="shared" si="31"/>
        <v>0</v>
      </c>
      <c r="AA89" s="204">
        <f>IF(A89=0,0,LOOKUP(db!$A$8,db!$AK$4:$AK$8,db!$AN$4:$AN$8))</f>
        <v>0</v>
      </c>
      <c r="AB89" s="202">
        <f t="shared" si="32"/>
        <v>0</v>
      </c>
      <c r="AC89" s="200">
        <f>IF(db!$D$8="بله",Y89,0)</f>
        <v>0</v>
      </c>
      <c r="AD89" s="203">
        <f t="shared" si="33"/>
        <v>0</v>
      </c>
      <c r="AE89" s="204">
        <f>IF(db!$D$10="بله",Y89,0)</f>
        <v>0</v>
      </c>
      <c r="AF89" s="202">
        <f t="shared" si="47"/>
        <v>0</v>
      </c>
      <c r="AG89" s="203">
        <f>IF(A89=0,0,IF(B89&gt;60,0,LOOKUP(B89,db!$AP$3:$AP$63,db!$AQ$3:$AQ$63)))</f>
        <v>0</v>
      </c>
      <c r="AH89" s="203">
        <f t="shared" si="48"/>
        <v>0</v>
      </c>
      <c r="AI89" s="202">
        <f>IF(A89=0,0,IF(B89&gt;60,0,LOOKUP(B89,db!$AP$3:$AP$63,db!$AR$3:$AR$63)))</f>
        <v>0</v>
      </c>
      <c r="AJ89" s="202">
        <f t="shared" si="49"/>
        <v>0</v>
      </c>
      <c r="AK89" s="205"/>
      <c r="AL89" s="206">
        <f t="shared" si="50"/>
        <v>0</v>
      </c>
      <c r="AM89" s="207">
        <f t="shared" si="51"/>
        <v>0</v>
      </c>
      <c r="AN89" s="206">
        <f t="shared" si="52"/>
        <v>0</v>
      </c>
      <c r="AO89" s="207">
        <f t="shared" si="41"/>
        <v>0</v>
      </c>
      <c r="AP89" s="206">
        <f>(db!$AF$4/100)*(C89-AO89)</f>
        <v>0</v>
      </c>
      <c r="AQ89" s="206">
        <f>(db!$AF$8/100)*(C89-AO89)</f>
        <v>0</v>
      </c>
      <c r="AR89" s="207"/>
      <c r="AS89" s="206"/>
      <c r="AT89" s="206"/>
      <c r="AU89" s="207">
        <f t="shared" si="38"/>
        <v>0</v>
      </c>
      <c r="AV89" s="214"/>
      <c r="AW89" s="209">
        <f t="shared" si="42"/>
        <v>0</v>
      </c>
      <c r="AX89" s="210">
        <f>IF(A89=0,0,((AW89)*(1+db!Y91))+((AX88)*(1+db!U91)))</f>
        <v>0</v>
      </c>
      <c r="AY89" s="210">
        <f t="shared" si="45"/>
        <v>0</v>
      </c>
      <c r="AZ89" s="193">
        <f t="shared" si="43"/>
        <v>88</v>
      </c>
      <c r="BA89" s="211"/>
      <c r="BB89" s="211"/>
    </row>
    <row r="90" spans="1:54" x14ac:dyDescent="0.2">
      <c r="A90" s="192">
        <f>IF(A89=0,0,IF(db!$E$5&lt;A89+1,0,A89+1))</f>
        <v>0</v>
      </c>
      <c r="B90" s="193">
        <f t="shared" si="46"/>
        <v>0</v>
      </c>
      <c r="C90" s="194">
        <f>IF(A90=0,0,(C89*(1+db!$B$3)))</f>
        <v>0</v>
      </c>
      <c r="D90" s="194">
        <f>IF(A90=0,0,SUM($C$2:C90))</f>
        <v>0</v>
      </c>
      <c r="E90" s="195">
        <f>IF(A90=0,0,db!$E$4*((1+db!$B$4)^(A90-1)))</f>
        <v>0</v>
      </c>
      <c r="F90" s="195">
        <f>IF(E90&lt;=db!$L$7,E90,db!$L$7)</f>
        <v>0</v>
      </c>
      <c r="G90" s="194">
        <f>IF(A90=0,0,IF(db!$D$6="بله",(db!$B$6)*F90,0))</f>
        <v>0</v>
      </c>
      <c r="H90" s="194">
        <f>IF(G90&lt;=db!$L$2,G90,db!$L$2)</f>
        <v>0</v>
      </c>
      <c r="I90" s="195">
        <f>IF(A90=0,0,IF(db!$D$7="بله",(db!$B$7)*F90,0))</f>
        <v>0</v>
      </c>
      <c r="J90" s="196">
        <f>IF(B90&gt;69,0,IF(B90=0,0,IF(I90&lt;=db!$L$3,I90,db!$L$3)))</f>
        <v>0</v>
      </c>
      <c r="K90" s="194">
        <f>IF(A90=0,0,IF(db!$D$9="بله",(db!$B$9)*F90,0))</f>
        <v>0</v>
      </c>
      <c r="L90" s="194">
        <f>IF(B90&gt;69,0,IF(B90=0,0,IF(K90&lt;=db!$L$4,K90,db!$L$4)))</f>
        <v>0</v>
      </c>
      <c r="M90" s="197">
        <f>IF(AND(db!$D$8="بله",B90&lt;69,B90&gt;0),1,0)</f>
        <v>0</v>
      </c>
      <c r="N90" s="195">
        <f>(N91+C91)*M90*((1)/(1+db!AA92))*(LOOKUP(B90,'جدول مرگ و میر'!$A$2:$A$108,'جدول مرگ و میر'!$E$2:$E$108))</f>
        <v>0</v>
      </c>
      <c r="O90" s="194">
        <f>C90*db!B$10*IF('محاسبات سالانه'!B90&gt;69,0,(LOOKUP('محاسبات سالانه'!B90+1,'جدول مرگ و میر'!$A$2:$A$108,'جدول مرگ و میر'!$O$2:$O$108)-LOOKUP('محاسبات سالانه'!B90+11,'جدول مرگ و میر'!$A$2:$A$108,'جدول مرگ و میر'!$O$2:$O$108))/LOOKUP('محاسبات سالانه'!B90,'جدول مرگ و میر'!$A$2:$A$108,'جدول مرگ و میر'!$M$2:$M$108))*IF(db!$D$10="بله",1,0)</f>
        <v>0</v>
      </c>
      <c r="P90" s="195">
        <f>IF(A90=0,0,IF(db!$D$11="بله",(db!$B$11)*F90,0))</f>
        <v>0</v>
      </c>
      <c r="Q90" s="196">
        <f>IF(B90&gt;59,0,IF(B90=0,0,IF(P90&lt;=db!$L$5,P90,db!$L$5)))</f>
        <v>0</v>
      </c>
      <c r="R90" s="194">
        <f>IF(A90=0,0,IF(db!$D$12="بله",(db!$B$12)*F90,0))</f>
        <v>0</v>
      </c>
      <c r="S90" s="194">
        <f>IF(B90&gt;59,0,IF(B90=0,0,IF(R90&lt;=db!$L$6,R90,db!$L$6)))</f>
        <v>0</v>
      </c>
      <c r="T90" s="213"/>
      <c r="U90" s="199">
        <f>IF(A90=0,0,IF(B90&lt;(db!$E$2+2),LOOKUP(B90,'جدول مرگ و میر'!$A$2:$A$108,'جدول مرگ و میر'!$P$2:$P$108),IF((B90&gt;=db!$E$2+4),LOOKUP(B90,'جدول مرگ و میر'!$A$2:$A$108,'جدول مرگ و میر'!$R$2:$R$108),LOOKUP(B90,'جدول مرگ و میر'!$A$2:$A$108,'جدول مرگ و میر'!$Q$2:$Q$108))))</f>
        <v>0</v>
      </c>
      <c r="V90" s="200">
        <f t="shared" si="29"/>
        <v>0</v>
      </c>
      <c r="W90" s="201">
        <f>IF(A90=0,0,LOOKUP(db!$A$8,db!$AK$4:$AK$8,db!$AL$4:$AL$8))</f>
        <v>0</v>
      </c>
      <c r="X90" s="202">
        <f t="shared" si="30"/>
        <v>0</v>
      </c>
      <c r="Y90" s="200">
        <f>IF(A90=0,0,LOOKUP(db!$A$8,db!$AK$4:$AK$8,db!$AM$4:$AM$8))</f>
        <v>0</v>
      </c>
      <c r="Z90" s="203">
        <f t="shared" si="31"/>
        <v>0</v>
      </c>
      <c r="AA90" s="204">
        <f>IF(A90=0,0,LOOKUP(db!$A$8,db!$AK$4:$AK$8,db!$AN$4:$AN$8))</f>
        <v>0</v>
      </c>
      <c r="AB90" s="202">
        <f t="shared" si="32"/>
        <v>0</v>
      </c>
      <c r="AC90" s="200">
        <f>IF(db!$D$8="بله",Y90,0)</f>
        <v>0</v>
      </c>
      <c r="AD90" s="203">
        <f t="shared" si="33"/>
        <v>0</v>
      </c>
      <c r="AE90" s="204">
        <f>IF(db!$D$10="بله",Y90,0)</f>
        <v>0</v>
      </c>
      <c r="AF90" s="202">
        <f t="shared" si="47"/>
        <v>0</v>
      </c>
      <c r="AG90" s="203">
        <f>IF(A90=0,0,IF(B90&gt;60,0,LOOKUP(B90,db!$AP$3:$AP$63,db!$AQ$3:$AQ$63)))</f>
        <v>0</v>
      </c>
      <c r="AH90" s="203">
        <f t="shared" si="48"/>
        <v>0</v>
      </c>
      <c r="AI90" s="202">
        <f>IF(A90=0,0,IF(B90&gt;60,0,LOOKUP(B90,db!$AP$3:$AP$63,db!$AR$3:$AR$63)))</f>
        <v>0</v>
      </c>
      <c r="AJ90" s="202">
        <f t="shared" si="49"/>
        <v>0</v>
      </c>
      <c r="AK90" s="205"/>
      <c r="AL90" s="206">
        <f t="shared" si="50"/>
        <v>0</v>
      </c>
      <c r="AM90" s="207">
        <f t="shared" si="51"/>
        <v>0</v>
      </c>
      <c r="AN90" s="206">
        <f t="shared" si="52"/>
        <v>0</v>
      </c>
      <c r="AO90" s="207">
        <f t="shared" si="41"/>
        <v>0</v>
      </c>
      <c r="AP90" s="206">
        <f>(db!$AF$4/100)*(C90-AO90)</f>
        <v>0</v>
      </c>
      <c r="AQ90" s="206">
        <f>(db!$AF$8/100)*(C90-AO90)</f>
        <v>0</v>
      </c>
      <c r="AR90" s="207"/>
      <c r="AS90" s="206"/>
      <c r="AT90" s="206"/>
      <c r="AU90" s="207">
        <f t="shared" si="38"/>
        <v>0</v>
      </c>
      <c r="AV90" s="214"/>
      <c r="AW90" s="209">
        <f t="shared" si="42"/>
        <v>0</v>
      </c>
      <c r="AX90" s="210">
        <f>IF(A90=0,0,((AW90)*(1+db!Y92))+((AX89)*(1+db!U92)))</f>
        <v>0</v>
      </c>
      <c r="AY90" s="210">
        <f t="shared" si="45"/>
        <v>0</v>
      </c>
      <c r="AZ90" s="193">
        <f t="shared" si="43"/>
        <v>89</v>
      </c>
      <c r="BA90" s="211"/>
      <c r="BB90" s="211"/>
    </row>
    <row r="91" spans="1:54" x14ac:dyDescent="0.2">
      <c r="A91" s="192">
        <f>IF(A90=0,0,IF(db!$E$5&lt;A90+1,0,A90+1))</f>
        <v>0</v>
      </c>
      <c r="B91" s="193">
        <f t="shared" si="46"/>
        <v>0</v>
      </c>
      <c r="C91" s="194">
        <f>IF(A91=0,0,(C90*(1+db!$B$3)))</f>
        <v>0</v>
      </c>
      <c r="D91" s="194">
        <f>IF(A91=0,0,SUM($C$2:C91))</f>
        <v>0</v>
      </c>
      <c r="E91" s="195">
        <f>IF(A91=0,0,db!$E$4*((1+db!$B$4)^(A91-1)))</f>
        <v>0</v>
      </c>
      <c r="F91" s="195">
        <f>IF(E91&lt;=db!$L$7,E91,db!$L$7)</f>
        <v>0</v>
      </c>
      <c r="G91" s="194">
        <f>IF(A91=0,0,IF(db!$D$6="بله",(db!$B$6)*F91,0))</f>
        <v>0</v>
      </c>
      <c r="H91" s="194">
        <f>IF(G91&lt;=db!$L$2,G91,db!$L$2)</f>
        <v>0</v>
      </c>
      <c r="I91" s="195">
        <f>IF(A91=0,0,IF(db!$D$7="بله",(db!$B$7)*F91,0))</f>
        <v>0</v>
      </c>
      <c r="J91" s="196">
        <f>IF(B91&gt;69,0,IF(B91=0,0,IF(I91&lt;=db!$L$3,I91,db!$L$3)))</f>
        <v>0</v>
      </c>
      <c r="K91" s="194">
        <f>IF(A91=0,0,IF(db!$D$9="بله",(db!$B$9)*F91,0))</f>
        <v>0</v>
      </c>
      <c r="L91" s="194">
        <f>IF(B91&gt;69,0,IF(B91=0,0,IF(K91&lt;=db!$L$4,K91,db!$L$4)))</f>
        <v>0</v>
      </c>
      <c r="M91" s="197">
        <f>IF(AND(db!$D$8="بله",B91&lt;69,B91&gt;0),1,0)</f>
        <v>0</v>
      </c>
      <c r="N91" s="195">
        <f>(N92+C92)*M91*((1)/(1+db!AA93))*(LOOKUP(B91,'جدول مرگ و میر'!$A$2:$A$108,'جدول مرگ و میر'!$E$2:$E$108))</f>
        <v>0</v>
      </c>
      <c r="O91" s="194">
        <f>C91*db!B$10*IF('محاسبات سالانه'!B91&gt;69,0,(LOOKUP('محاسبات سالانه'!B91+1,'جدول مرگ و میر'!$A$2:$A$108,'جدول مرگ و میر'!$O$2:$O$108)-LOOKUP('محاسبات سالانه'!B91+11,'جدول مرگ و میر'!$A$2:$A$108,'جدول مرگ و میر'!$O$2:$O$108))/LOOKUP('محاسبات سالانه'!B91,'جدول مرگ و میر'!$A$2:$A$108,'جدول مرگ و میر'!$M$2:$M$108))*IF(db!$D$10="بله",1,0)</f>
        <v>0</v>
      </c>
      <c r="P91" s="195">
        <f>IF(A91=0,0,IF(db!$D$11="بله",(db!$B$11)*F91,0))</f>
        <v>0</v>
      </c>
      <c r="Q91" s="196">
        <f>IF(B91&gt;59,0,IF(B91=0,0,IF(P91&lt;=db!$L$5,P91,db!$L$5)))</f>
        <v>0</v>
      </c>
      <c r="R91" s="194">
        <f>IF(A91=0,0,IF(db!$D$12="بله",(db!$B$12)*F91,0))</f>
        <v>0</v>
      </c>
      <c r="S91" s="194">
        <f>IF(B91&gt;59,0,IF(B91=0,0,IF(R91&lt;=db!$L$6,R91,db!$L$6)))</f>
        <v>0</v>
      </c>
      <c r="T91" s="213"/>
      <c r="U91" s="199">
        <f>IF(A91=0,0,IF(B91&lt;(db!$E$2+2),LOOKUP(B91,'جدول مرگ و میر'!$A$2:$A$108,'جدول مرگ و میر'!$P$2:$P$108),IF((B91&gt;=db!$E$2+4),LOOKUP(B91,'جدول مرگ و میر'!$A$2:$A$108,'جدول مرگ و میر'!$R$2:$R$108),LOOKUP(B91,'جدول مرگ و میر'!$A$2:$A$108,'جدول مرگ و میر'!$Q$2:$Q$108))))</f>
        <v>0</v>
      </c>
      <c r="V91" s="200">
        <f t="shared" si="29"/>
        <v>0</v>
      </c>
      <c r="W91" s="201">
        <f>IF(A91=0,0,LOOKUP(db!$A$8,db!$AK$4:$AK$8,db!$AL$4:$AL$8))</f>
        <v>0</v>
      </c>
      <c r="X91" s="202">
        <f t="shared" si="30"/>
        <v>0</v>
      </c>
      <c r="Y91" s="200">
        <f>IF(A91=0,0,LOOKUP(db!$A$8,db!$AK$4:$AK$8,db!$AM$4:$AM$8))</f>
        <v>0</v>
      </c>
      <c r="Z91" s="203">
        <f t="shared" si="31"/>
        <v>0</v>
      </c>
      <c r="AA91" s="204">
        <f>IF(A91=0,0,LOOKUP(db!$A$8,db!$AK$4:$AK$8,db!$AN$4:$AN$8))</f>
        <v>0</v>
      </c>
      <c r="AB91" s="202">
        <f t="shared" si="32"/>
        <v>0</v>
      </c>
      <c r="AC91" s="200">
        <f>IF(db!$D$8="بله",Y91,0)</f>
        <v>0</v>
      </c>
      <c r="AD91" s="203">
        <f t="shared" si="33"/>
        <v>0</v>
      </c>
      <c r="AE91" s="204">
        <f>IF(db!$D$10="بله",Y91,0)</f>
        <v>0</v>
      </c>
      <c r="AF91" s="202">
        <f t="shared" si="47"/>
        <v>0</v>
      </c>
      <c r="AG91" s="203">
        <f>IF(A91=0,0,IF(B91&gt;60,0,LOOKUP(B91,db!$AP$3:$AP$63,db!$AQ$3:$AQ$63)))</f>
        <v>0</v>
      </c>
      <c r="AH91" s="203">
        <f t="shared" si="48"/>
        <v>0</v>
      </c>
      <c r="AI91" s="202">
        <f>IF(A91=0,0,IF(B91&gt;60,0,LOOKUP(B91,db!$AP$3:$AP$63,db!$AR$3:$AR$63)))</f>
        <v>0</v>
      </c>
      <c r="AJ91" s="202">
        <f t="shared" si="49"/>
        <v>0</v>
      </c>
      <c r="AK91" s="205"/>
      <c r="AL91" s="206">
        <f t="shared" si="50"/>
        <v>0</v>
      </c>
      <c r="AM91" s="207">
        <f t="shared" si="51"/>
        <v>0</v>
      </c>
      <c r="AN91" s="206">
        <f t="shared" si="52"/>
        <v>0</v>
      </c>
      <c r="AO91" s="207">
        <f t="shared" si="41"/>
        <v>0</v>
      </c>
      <c r="AP91" s="206">
        <f>(db!$AF$4/100)*(C91-AO91)</f>
        <v>0</v>
      </c>
      <c r="AQ91" s="206">
        <f>(db!$AF$8/100)*(C91-AO91)</f>
        <v>0</v>
      </c>
      <c r="AR91" s="207"/>
      <c r="AS91" s="206"/>
      <c r="AT91" s="206"/>
      <c r="AU91" s="207">
        <f t="shared" si="38"/>
        <v>0</v>
      </c>
      <c r="AV91" s="214"/>
      <c r="AW91" s="209">
        <f t="shared" si="42"/>
        <v>0</v>
      </c>
      <c r="AX91" s="210">
        <f>IF(A91=0,0,((AW91)*(1+db!Y93))+((AX90)*(1+db!U93)))</f>
        <v>0</v>
      </c>
      <c r="AY91" s="210">
        <f t="shared" si="45"/>
        <v>0</v>
      </c>
      <c r="AZ91" s="193">
        <f t="shared" si="43"/>
        <v>90</v>
      </c>
      <c r="BA91" s="211"/>
      <c r="BB91" s="211"/>
    </row>
    <row r="92" spans="1:54" x14ac:dyDescent="0.2">
      <c r="A92" s="192">
        <f>IF(A91=0,0,IF(db!$E$5&lt;A91+1,0,A91+1))</f>
        <v>0</v>
      </c>
      <c r="B92" s="193">
        <f t="shared" si="46"/>
        <v>0</v>
      </c>
      <c r="C92" s="194">
        <f>IF(A92=0,0,(C91*(1+db!$B$3)))</f>
        <v>0</v>
      </c>
      <c r="D92" s="194">
        <f>IF(A92=0,0,SUM($C$2:C92))</f>
        <v>0</v>
      </c>
      <c r="E92" s="195">
        <f>IF(A92=0,0,db!$E$4*((1+db!$B$4)^(A92-1)))</f>
        <v>0</v>
      </c>
      <c r="F92" s="195">
        <f>IF(E92&lt;=db!$L$7,E92,db!$L$7)</f>
        <v>0</v>
      </c>
      <c r="G92" s="194">
        <f>IF(A92=0,0,IF(db!$D$6="بله",(db!$B$6)*F92,0))</f>
        <v>0</v>
      </c>
      <c r="H92" s="194">
        <f>IF(G92&lt;=db!$L$2,G92,db!$L$2)</f>
        <v>0</v>
      </c>
      <c r="I92" s="195">
        <f>IF(A92=0,0,IF(db!$D$7="بله",(db!$B$7)*F92,0))</f>
        <v>0</v>
      </c>
      <c r="J92" s="196">
        <f>IF(B92&gt;69,0,IF(B92=0,0,IF(I92&lt;=db!$L$3,I92,db!$L$3)))</f>
        <v>0</v>
      </c>
      <c r="K92" s="194">
        <f>IF(A92=0,0,IF(db!$D$9="بله",(db!$B$9)*F92,0))</f>
        <v>0</v>
      </c>
      <c r="L92" s="194">
        <f>IF(B92&gt;69,0,IF(B92=0,0,IF(K92&lt;=db!$L$4,K92,db!$L$4)))</f>
        <v>0</v>
      </c>
      <c r="M92" s="197">
        <f>IF(AND(db!$D$8="بله",B92&lt;69,B92&gt;0),1,0)</f>
        <v>0</v>
      </c>
      <c r="N92" s="195">
        <f>(N93+C93)*M92*((1)/(1+db!AA94))*(LOOKUP(B92,'جدول مرگ و میر'!$A$2:$A$108,'جدول مرگ و میر'!$E$2:$E$108))</f>
        <v>0</v>
      </c>
      <c r="O92" s="194">
        <f>C92*db!B$10*IF('محاسبات سالانه'!B92&gt;69,0,(LOOKUP('محاسبات سالانه'!B92+1,'جدول مرگ و میر'!$A$2:$A$108,'جدول مرگ و میر'!$O$2:$O$108)-LOOKUP('محاسبات سالانه'!B92+11,'جدول مرگ و میر'!$A$2:$A$108,'جدول مرگ و میر'!$O$2:$O$108))/LOOKUP('محاسبات سالانه'!B92,'جدول مرگ و میر'!$A$2:$A$108,'جدول مرگ و میر'!$M$2:$M$108))*IF(db!$D$10="بله",1,0)</f>
        <v>0</v>
      </c>
      <c r="P92" s="195">
        <f>IF(A92=0,0,IF(db!$D$11="بله",(db!$B$11)*F92,0))</f>
        <v>0</v>
      </c>
      <c r="Q92" s="196">
        <f>IF(B92&gt;59,0,IF(B92=0,0,IF(P92&lt;=db!$L$5,P92,db!$L$5)))</f>
        <v>0</v>
      </c>
      <c r="R92" s="194">
        <f>IF(A92=0,0,IF(db!$D$12="بله",(db!$B$12)*F92,0))</f>
        <v>0</v>
      </c>
      <c r="S92" s="194">
        <f>IF(B92&gt;59,0,IF(B92=0,0,IF(R92&lt;=db!$L$6,R92,db!$L$6)))</f>
        <v>0</v>
      </c>
      <c r="T92" s="213"/>
      <c r="U92" s="199">
        <f>IF(A92=0,0,IF(B92&lt;(db!$E$2+2),LOOKUP(B92,'جدول مرگ و میر'!$A$2:$A$108,'جدول مرگ و میر'!$P$2:$P$108),IF((B92&gt;=db!$E$2+4),LOOKUP(B92,'جدول مرگ و میر'!$A$2:$A$108,'جدول مرگ و میر'!$R$2:$R$108),LOOKUP(B92,'جدول مرگ و میر'!$A$2:$A$108,'جدول مرگ و میر'!$Q$2:$Q$108))))</f>
        <v>0</v>
      </c>
      <c r="V92" s="200">
        <f t="shared" si="29"/>
        <v>0</v>
      </c>
      <c r="W92" s="201">
        <f>IF(A92=0,0,LOOKUP(db!$A$8,db!$AK$4:$AK$8,db!$AL$4:$AL$8))</f>
        <v>0</v>
      </c>
      <c r="X92" s="202">
        <f t="shared" si="30"/>
        <v>0</v>
      </c>
      <c r="Y92" s="200">
        <f>IF(A92=0,0,LOOKUP(db!$A$8,db!$AK$4:$AK$8,db!$AM$4:$AM$8))</f>
        <v>0</v>
      </c>
      <c r="Z92" s="203">
        <f t="shared" si="31"/>
        <v>0</v>
      </c>
      <c r="AA92" s="204">
        <f>IF(A92=0,0,LOOKUP(db!$A$8,db!$AK$4:$AK$8,db!$AN$4:$AN$8))</f>
        <v>0</v>
      </c>
      <c r="AB92" s="202">
        <f t="shared" si="32"/>
        <v>0</v>
      </c>
      <c r="AC92" s="200">
        <f>IF(db!$D$8="بله",Y92,0)</f>
        <v>0</v>
      </c>
      <c r="AD92" s="203">
        <f t="shared" si="33"/>
        <v>0</v>
      </c>
      <c r="AE92" s="204">
        <f>IF(db!$D$10="بله",Y92,0)</f>
        <v>0</v>
      </c>
      <c r="AF92" s="202">
        <f t="shared" si="47"/>
        <v>0</v>
      </c>
      <c r="AG92" s="203">
        <f>IF(A92=0,0,IF(B92&gt;60,0,LOOKUP(B92,db!$AP$3:$AP$63,db!$AQ$3:$AQ$63)))</f>
        <v>0</v>
      </c>
      <c r="AH92" s="203">
        <f t="shared" si="48"/>
        <v>0</v>
      </c>
      <c r="AI92" s="202">
        <f>IF(A92=0,0,IF(B92&gt;60,0,LOOKUP(B92,db!$AP$3:$AP$63,db!$AR$3:$AR$63)))</f>
        <v>0</v>
      </c>
      <c r="AJ92" s="202">
        <f t="shared" si="49"/>
        <v>0</v>
      </c>
      <c r="AK92" s="205"/>
      <c r="AL92" s="206">
        <f t="shared" si="50"/>
        <v>0</v>
      </c>
      <c r="AM92" s="207">
        <f t="shared" si="51"/>
        <v>0</v>
      </c>
      <c r="AN92" s="206">
        <f t="shared" si="52"/>
        <v>0</v>
      </c>
      <c r="AO92" s="207">
        <f t="shared" si="41"/>
        <v>0</v>
      </c>
      <c r="AP92" s="206">
        <f>(db!$AF$4/100)*(C92-AO92)</f>
        <v>0</v>
      </c>
      <c r="AQ92" s="206">
        <f>(db!$AF$8/100)*(C92-AO92)</f>
        <v>0</v>
      </c>
      <c r="AR92" s="207"/>
      <c r="AS92" s="206"/>
      <c r="AT92" s="206"/>
      <c r="AU92" s="207">
        <f t="shared" si="38"/>
        <v>0</v>
      </c>
      <c r="AV92" s="214"/>
      <c r="AW92" s="209">
        <f t="shared" si="42"/>
        <v>0</v>
      </c>
      <c r="AX92" s="210">
        <f>IF(A92=0,0,((AW92)*(1+db!Y94))+((AX91)*(1+db!U94)))</f>
        <v>0</v>
      </c>
      <c r="AY92" s="210">
        <f t="shared" si="45"/>
        <v>0</v>
      </c>
      <c r="AZ92" s="193">
        <f t="shared" si="43"/>
        <v>91</v>
      </c>
      <c r="BA92" s="211"/>
      <c r="BB92" s="211"/>
    </row>
    <row r="93" spans="1:54" x14ac:dyDescent="0.2">
      <c r="A93" s="192">
        <f>IF(A92=0,0,IF(db!$E$5&lt;A92+1,0,A92+1))</f>
        <v>0</v>
      </c>
      <c r="B93" s="193">
        <f t="shared" si="46"/>
        <v>0</v>
      </c>
      <c r="C93" s="194">
        <f>IF(A93=0,0,(C92*(1+db!$B$3)))</f>
        <v>0</v>
      </c>
      <c r="D93" s="194">
        <f>IF(A93=0,0,SUM($C$2:C93))</f>
        <v>0</v>
      </c>
      <c r="E93" s="195">
        <f>IF(A93=0,0,db!$E$4*((1+db!$B$4)^(A93-1)))</f>
        <v>0</v>
      </c>
      <c r="F93" s="195">
        <f>IF(E93&lt;=db!$L$7,E93,db!$L$7)</f>
        <v>0</v>
      </c>
      <c r="G93" s="194">
        <f>IF(A93=0,0,IF(db!$D$6="بله",(db!$B$6)*F93,0))</f>
        <v>0</v>
      </c>
      <c r="H93" s="194">
        <f>IF(G93&lt;=db!$L$2,G93,db!$L$2)</f>
        <v>0</v>
      </c>
      <c r="I93" s="195">
        <f>IF(A93=0,0,IF(db!$D$7="بله",(db!$B$7)*F93,0))</f>
        <v>0</v>
      </c>
      <c r="J93" s="196">
        <f>IF(B93&gt;69,0,IF(B93=0,0,IF(I93&lt;=db!$L$3,I93,db!$L$3)))</f>
        <v>0</v>
      </c>
      <c r="K93" s="194">
        <f>IF(A93=0,0,IF(db!$D$9="بله",(db!$B$9)*F93,0))</f>
        <v>0</v>
      </c>
      <c r="L93" s="194">
        <f>IF(B93&gt;69,0,IF(B93=0,0,IF(K93&lt;=db!$L$4,K93,db!$L$4)))</f>
        <v>0</v>
      </c>
      <c r="M93" s="197">
        <f>IF(AND(db!$D$8="بله",B93&lt;69,B93&gt;0),1,0)</f>
        <v>0</v>
      </c>
      <c r="N93" s="195">
        <f>(N94+C94)*M93*((1)/(1+db!AA95))*(LOOKUP(B93,'جدول مرگ و میر'!$A$2:$A$108,'جدول مرگ و میر'!$E$2:$E$108))</f>
        <v>0</v>
      </c>
      <c r="O93" s="194">
        <f>C93*db!B$10*IF('محاسبات سالانه'!B93&gt;69,0,(LOOKUP('محاسبات سالانه'!B93+1,'جدول مرگ و میر'!$A$2:$A$108,'جدول مرگ و میر'!$O$2:$O$108)-LOOKUP('محاسبات سالانه'!B93+11,'جدول مرگ و میر'!$A$2:$A$108,'جدول مرگ و میر'!$O$2:$O$108))/LOOKUP('محاسبات سالانه'!B93,'جدول مرگ و میر'!$A$2:$A$108,'جدول مرگ و میر'!$M$2:$M$108))*IF(db!$D$10="بله",1,0)</f>
        <v>0</v>
      </c>
      <c r="P93" s="195">
        <f>IF(A93=0,0,IF(db!$D$11="بله",(db!$B$11)*F93,0))</f>
        <v>0</v>
      </c>
      <c r="Q93" s="196">
        <f>IF(B93&gt;59,0,IF(B93=0,0,IF(P93&lt;=db!$L$5,P93,db!$L$5)))</f>
        <v>0</v>
      </c>
      <c r="R93" s="194">
        <f>IF(A93=0,0,IF(db!$D$12="بله",(db!$B$12)*F93,0))</f>
        <v>0</v>
      </c>
      <c r="S93" s="194">
        <f>IF(B93&gt;59,0,IF(B93=0,0,IF(R93&lt;=db!$L$6,R93,db!$L$6)))</f>
        <v>0</v>
      </c>
      <c r="T93" s="213"/>
      <c r="U93" s="199">
        <f>IF(A93=0,0,IF(B93&lt;(db!$E$2+2),LOOKUP(B93,'جدول مرگ و میر'!$A$2:$A$108,'جدول مرگ و میر'!$P$2:$P$108),IF((B93&gt;=db!$E$2+4),LOOKUP(B93,'جدول مرگ و میر'!$A$2:$A$108,'جدول مرگ و میر'!$R$2:$R$108),LOOKUP(B93,'جدول مرگ و میر'!$A$2:$A$108,'جدول مرگ و میر'!$Q$2:$Q$108))))</f>
        <v>0</v>
      </c>
      <c r="V93" s="200">
        <f t="shared" si="29"/>
        <v>0</v>
      </c>
      <c r="W93" s="201">
        <f>IF(A93=0,0,LOOKUP(db!$A$8,db!$AK$4:$AK$8,db!$AL$4:$AL$8))</f>
        <v>0</v>
      </c>
      <c r="X93" s="202">
        <f t="shared" si="30"/>
        <v>0</v>
      </c>
      <c r="Y93" s="200">
        <f>IF(A93=0,0,LOOKUP(db!$A$8,db!$AK$4:$AK$8,db!$AM$4:$AM$8))</f>
        <v>0</v>
      </c>
      <c r="Z93" s="203">
        <f t="shared" si="31"/>
        <v>0</v>
      </c>
      <c r="AA93" s="204">
        <f>IF(A93=0,0,LOOKUP(db!$A$8,db!$AK$4:$AK$8,db!$AN$4:$AN$8))</f>
        <v>0</v>
      </c>
      <c r="AB93" s="202">
        <f t="shared" si="32"/>
        <v>0</v>
      </c>
      <c r="AC93" s="200">
        <f>IF(db!$D$8="بله",Y93,0)</f>
        <v>0</v>
      </c>
      <c r="AD93" s="203">
        <f t="shared" si="33"/>
        <v>0</v>
      </c>
      <c r="AE93" s="204">
        <f>IF(db!$D$10="بله",Y93,0)</f>
        <v>0</v>
      </c>
      <c r="AF93" s="202">
        <f t="shared" si="47"/>
        <v>0</v>
      </c>
      <c r="AG93" s="203">
        <f>IF(A93=0,0,IF(B93&gt;60,0,LOOKUP(B93,db!$AP$3:$AP$63,db!$AQ$3:$AQ$63)))</f>
        <v>0</v>
      </c>
      <c r="AH93" s="203">
        <f t="shared" si="48"/>
        <v>0</v>
      </c>
      <c r="AI93" s="202">
        <f>IF(A93=0,0,IF(B93&gt;60,0,LOOKUP(B93,db!$AP$3:$AP$63,db!$AR$3:$AR$63)))</f>
        <v>0</v>
      </c>
      <c r="AJ93" s="202">
        <f t="shared" si="49"/>
        <v>0</v>
      </c>
      <c r="AK93" s="205"/>
      <c r="AL93" s="206">
        <f t="shared" si="50"/>
        <v>0</v>
      </c>
      <c r="AM93" s="207">
        <f t="shared" si="51"/>
        <v>0</v>
      </c>
      <c r="AN93" s="206">
        <f t="shared" si="52"/>
        <v>0</v>
      </c>
      <c r="AO93" s="207">
        <f t="shared" si="41"/>
        <v>0</v>
      </c>
      <c r="AP93" s="206">
        <f>(db!$AF$4/100)*(C93-AO93)</f>
        <v>0</v>
      </c>
      <c r="AQ93" s="206">
        <f>(db!$AF$8/100)*(C93-AO93)</f>
        <v>0</v>
      </c>
      <c r="AR93" s="207"/>
      <c r="AS93" s="206"/>
      <c r="AT93" s="206"/>
      <c r="AU93" s="207">
        <f t="shared" si="38"/>
        <v>0</v>
      </c>
      <c r="AV93" s="214"/>
      <c r="AW93" s="209">
        <f t="shared" si="42"/>
        <v>0</v>
      </c>
      <c r="AX93" s="210">
        <f>IF(A93=0,0,((AW93)*(1+db!Y95))+((AX92)*(1+db!U95)))</f>
        <v>0</v>
      </c>
      <c r="AY93" s="210">
        <f t="shared" si="45"/>
        <v>0</v>
      </c>
      <c r="AZ93" s="193">
        <f t="shared" si="43"/>
        <v>92</v>
      </c>
      <c r="BA93" s="211"/>
      <c r="BB93" s="211"/>
    </row>
    <row r="94" spans="1:54" x14ac:dyDescent="0.2">
      <c r="A94" s="192">
        <f>IF(A93=0,0,IF(db!$E$5&lt;A93+1,0,A93+1))</f>
        <v>0</v>
      </c>
      <c r="B94" s="193">
        <f t="shared" si="46"/>
        <v>0</v>
      </c>
      <c r="C94" s="194">
        <f>IF(A94=0,0,(C93*(1+db!$B$3)))</f>
        <v>0</v>
      </c>
      <c r="D94" s="194">
        <f>IF(A94=0,0,SUM($C$2:C94))</f>
        <v>0</v>
      </c>
      <c r="E94" s="195">
        <f>IF(A94=0,0,db!$E$4*((1+db!$B$4)^(A94-1)))</f>
        <v>0</v>
      </c>
      <c r="F94" s="195">
        <f>IF(E94&lt;=db!$L$7,E94,db!$L$7)</f>
        <v>0</v>
      </c>
      <c r="G94" s="194">
        <f>IF(A94=0,0,IF(db!$D$6="بله",(db!$B$6)*F94,0))</f>
        <v>0</v>
      </c>
      <c r="H94" s="194">
        <f>IF(G94&lt;=db!$L$2,G94,db!$L$2)</f>
        <v>0</v>
      </c>
      <c r="I94" s="195">
        <f>IF(A94=0,0,IF(db!$D$7="بله",(db!$B$7)*F94,0))</f>
        <v>0</v>
      </c>
      <c r="J94" s="196">
        <f>IF(B94&gt;69,0,IF(B94=0,0,IF(I94&lt;=db!$L$3,I94,db!$L$3)))</f>
        <v>0</v>
      </c>
      <c r="K94" s="194">
        <f>IF(A94=0,0,IF(db!$D$9="بله",(db!$B$9)*F94,0))</f>
        <v>0</v>
      </c>
      <c r="L94" s="194">
        <f>IF(B94&gt;69,0,IF(B94=0,0,IF(K94&lt;=db!$L$4,K94,db!$L$4)))</f>
        <v>0</v>
      </c>
      <c r="M94" s="197">
        <f>IF(AND(db!$D$8="بله",B94&lt;69,B94&gt;0),1,0)</f>
        <v>0</v>
      </c>
      <c r="N94" s="195">
        <f>(N95+C95)*M94*((1)/(1+db!AA96))*(LOOKUP(B94,'جدول مرگ و میر'!$A$2:$A$108,'جدول مرگ و میر'!$E$2:$E$108))</f>
        <v>0</v>
      </c>
      <c r="O94" s="194">
        <f>C94*db!B$10*IF('محاسبات سالانه'!B94&gt;69,0,(LOOKUP('محاسبات سالانه'!B94+1,'جدول مرگ و میر'!$A$2:$A$108,'جدول مرگ و میر'!$O$2:$O$108)-LOOKUP('محاسبات سالانه'!B94+11,'جدول مرگ و میر'!$A$2:$A$108,'جدول مرگ و میر'!$O$2:$O$108))/LOOKUP('محاسبات سالانه'!B94,'جدول مرگ و میر'!$A$2:$A$108,'جدول مرگ و میر'!$M$2:$M$108))*IF(db!$D$10="بله",1,0)</f>
        <v>0</v>
      </c>
      <c r="P94" s="195">
        <f>IF(A94=0,0,IF(db!$D$11="بله",(db!$B$11)*F94,0))</f>
        <v>0</v>
      </c>
      <c r="Q94" s="196">
        <f>IF(B94&gt;59,0,IF(B94=0,0,IF(P94&lt;=db!$L$5,P94,db!$L$5)))</f>
        <v>0</v>
      </c>
      <c r="R94" s="194">
        <f>IF(A94=0,0,IF(db!$D$12="بله",(db!$B$12)*F94,0))</f>
        <v>0</v>
      </c>
      <c r="S94" s="194">
        <f>IF(B94&gt;59,0,IF(B94=0,0,IF(R94&lt;=db!$L$6,R94,db!$L$6)))</f>
        <v>0</v>
      </c>
      <c r="T94" s="213"/>
      <c r="U94" s="199">
        <f>IF(A94=0,0,IF(B94&lt;(db!$E$2+2),LOOKUP(B94,'جدول مرگ و میر'!$A$2:$A$108,'جدول مرگ و میر'!$P$2:$P$108),IF((B94&gt;=db!$E$2+4),LOOKUP(B94,'جدول مرگ و میر'!$A$2:$A$108,'جدول مرگ و میر'!$R$2:$R$108),LOOKUP(B94,'جدول مرگ و میر'!$A$2:$A$108,'جدول مرگ و میر'!$Q$2:$Q$108))))</f>
        <v>0</v>
      </c>
      <c r="V94" s="200">
        <f t="shared" si="29"/>
        <v>0</v>
      </c>
      <c r="W94" s="201">
        <f>IF(A94=0,0,LOOKUP(db!$A$8,db!$AK$4:$AK$8,db!$AL$4:$AL$8))</f>
        <v>0</v>
      </c>
      <c r="X94" s="202">
        <f t="shared" si="30"/>
        <v>0</v>
      </c>
      <c r="Y94" s="200">
        <f>IF(A94=0,0,LOOKUP(db!$A$8,db!$AK$4:$AK$8,db!$AM$4:$AM$8))</f>
        <v>0</v>
      </c>
      <c r="Z94" s="203">
        <f t="shared" si="31"/>
        <v>0</v>
      </c>
      <c r="AA94" s="204">
        <f>IF(A94=0,0,LOOKUP(db!$A$8,db!$AK$4:$AK$8,db!$AN$4:$AN$8))</f>
        <v>0</v>
      </c>
      <c r="AB94" s="202">
        <f t="shared" si="32"/>
        <v>0</v>
      </c>
      <c r="AC94" s="200">
        <f>IF(db!$D$8="بله",Y94,0)</f>
        <v>0</v>
      </c>
      <c r="AD94" s="203">
        <f t="shared" si="33"/>
        <v>0</v>
      </c>
      <c r="AE94" s="204">
        <f>IF(db!$D$10="بله",Y94,0)</f>
        <v>0</v>
      </c>
      <c r="AF94" s="202">
        <f t="shared" si="47"/>
        <v>0</v>
      </c>
      <c r="AG94" s="203">
        <f>IF(A94=0,0,IF(B94&gt;60,0,LOOKUP(B94,db!$AP$3:$AP$63,db!$AQ$3:$AQ$63)))</f>
        <v>0</v>
      </c>
      <c r="AH94" s="203">
        <f t="shared" si="48"/>
        <v>0</v>
      </c>
      <c r="AI94" s="202">
        <f>IF(A94=0,0,IF(B94&gt;60,0,LOOKUP(B94,db!$AP$3:$AP$63,db!$AR$3:$AR$63)))</f>
        <v>0</v>
      </c>
      <c r="AJ94" s="202">
        <f t="shared" si="49"/>
        <v>0</v>
      </c>
      <c r="AK94" s="205"/>
      <c r="AL94" s="206">
        <f t="shared" si="50"/>
        <v>0</v>
      </c>
      <c r="AM94" s="207">
        <f t="shared" si="51"/>
        <v>0</v>
      </c>
      <c r="AN94" s="206">
        <f t="shared" si="52"/>
        <v>0</v>
      </c>
      <c r="AO94" s="207">
        <f t="shared" si="41"/>
        <v>0</v>
      </c>
      <c r="AP94" s="206">
        <f>(db!$AF$4/100)*(C94-AO94)</f>
        <v>0</v>
      </c>
      <c r="AQ94" s="206">
        <f>(db!$AF$8/100)*(C94-AO94)</f>
        <v>0</v>
      </c>
      <c r="AR94" s="207"/>
      <c r="AS94" s="206"/>
      <c r="AT94" s="206"/>
      <c r="AU94" s="207">
        <f t="shared" si="38"/>
        <v>0</v>
      </c>
      <c r="AV94" s="214"/>
      <c r="AW94" s="209">
        <f t="shared" si="42"/>
        <v>0</v>
      </c>
      <c r="AX94" s="210">
        <f>IF(A94=0,0,((AW94)*(1+db!Y96))+((AX93)*(1+db!U96)))</f>
        <v>0</v>
      </c>
      <c r="AY94" s="210">
        <f t="shared" si="45"/>
        <v>0</v>
      </c>
      <c r="AZ94" s="193">
        <f t="shared" si="43"/>
        <v>93</v>
      </c>
      <c r="BA94" s="211"/>
      <c r="BB94" s="211"/>
    </row>
    <row r="95" spans="1:54" x14ac:dyDescent="0.2">
      <c r="A95" s="192">
        <f>IF(A94=0,0,IF(db!$E$5&lt;A94+1,0,A94+1))</f>
        <v>0</v>
      </c>
      <c r="B95" s="193">
        <f t="shared" si="46"/>
        <v>0</v>
      </c>
      <c r="C95" s="194">
        <f>IF(A95=0,0,(C94*(1+db!$B$3)))</f>
        <v>0</v>
      </c>
      <c r="D95" s="194">
        <f>IF(A95=0,0,SUM($C$2:C95))</f>
        <v>0</v>
      </c>
      <c r="E95" s="195">
        <f>IF(A95=0,0,db!$E$4*((1+db!$B$4)^(A95-1)))</f>
        <v>0</v>
      </c>
      <c r="F95" s="195">
        <f>IF(E95&lt;=db!$L$7,E95,db!$L$7)</f>
        <v>0</v>
      </c>
      <c r="G95" s="194">
        <f>IF(A95=0,0,IF(db!$D$6="بله",(db!$B$6)*F95,0))</f>
        <v>0</v>
      </c>
      <c r="H95" s="194">
        <f>IF(G95&lt;=db!$L$2,G95,db!$L$2)</f>
        <v>0</v>
      </c>
      <c r="I95" s="195">
        <f>IF(A95=0,0,IF(db!$D$7="بله",(db!$B$7)*F95,0))</f>
        <v>0</v>
      </c>
      <c r="J95" s="196">
        <f>IF(B95&gt;69,0,IF(B95=0,0,IF(I95&lt;=db!$L$3,I95,db!$L$3)))</f>
        <v>0</v>
      </c>
      <c r="K95" s="194">
        <f>IF(A95=0,0,IF(db!$D$9="بله",(db!$B$9)*F95,0))</f>
        <v>0</v>
      </c>
      <c r="L95" s="194">
        <f>IF(B95&gt;69,0,IF(B95=0,0,IF(K95&lt;=db!$L$4,K95,db!$L$4)))</f>
        <v>0</v>
      </c>
      <c r="M95" s="197">
        <f>IF(AND(db!$D$8="بله",B95&lt;69,B95&gt;0),1,0)</f>
        <v>0</v>
      </c>
      <c r="N95" s="195">
        <f>(N96+C96)*M95*((1)/(1+db!AA97))*(LOOKUP(B95,'جدول مرگ و میر'!$A$2:$A$108,'جدول مرگ و میر'!$E$2:$E$108))</f>
        <v>0</v>
      </c>
      <c r="O95" s="194">
        <f>C95*db!B$10*IF('محاسبات سالانه'!B95&gt;69,0,(LOOKUP('محاسبات سالانه'!B95+1,'جدول مرگ و میر'!$A$2:$A$108,'جدول مرگ و میر'!$O$2:$O$108)-LOOKUP('محاسبات سالانه'!B95+11,'جدول مرگ و میر'!$A$2:$A$108,'جدول مرگ و میر'!$O$2:$O$108))/LOOKUP('محاسبات سالانه'!B95,'جدول مرگ و میر'!$A$2:$A$108,'جدول مرگ و میر'!$M$2:$M$108))*IF(db!$D$10="بله",1,0)</f>
        <v>0</v>
      </c>
      <c r="P95" s="195">
        <f>IF(A95=0,0,IF(db!$D$11="بله",(db!$B$11)*F95,0))</f>
        <v>0</v>
      </c>
      <c r="Q95" s="196">
        <f>IF(B95&gt;59,0,IF(B95=0,0,IF(P95&lt;=db!$L$5,P95,db!$L$5)))</f>
        <v>0</v>
      </c>
      <c r="R95" s="194">
        <f>IF(A95=0,0,IF(db!$D$12="بله",(db!$B$12)*F95,0))</f>
        <v>0</v>
      </c>
      <c r="S95" s="194">
        <f>IF(B95&gt;59,0,IF(B95=0,0,IF(R95&lt;=db!$L$6,R95,db!$L$6)))</f>
        <v>0</v>
      </c>
      <c r="T95" s="213"/>
      <c r="U95" s="199">
        <f>IF(A95=0,0,IF(B95&lt;(db!$E$2+2),LOOKUP(B95,'جدول مرگ و میر'!$A$2:$A$108,'جدول مرگ و میر'!$P$2:$P$108),IF((B95&gt;=db!$E$2+4),LOOKUP(B95,'جدول مرگ و میر'!$A$2:$A$108,'جدول مرگ و میر'!$R$2:$R$108),LOOKUP(B95,'جدول مرگ و میر'!$A$2:$A$108,'جدول مرگ و میر'!$Q$2:$Q$108))))</f>
        <v>0</v>
      </c>
      <c r="V95" s="200">
        <f t="shared" si="29"/>
        <v>0</v>
      </c>
      <c r="W95" s="201">
        <f>IF(A95=0,0,LOOKUP(db!$A$8,db!$AK$4:$AK$8,db!$AL$4:$AL$8))</f>
        <v>0</v>
      </c>
      <c r="X95" s="202">
        <f t="shared" si="30"/>
        <v>0</v>
      </c>
      <c r="Y95" s="200">
        <f>IF(A95=0,0,LOOKUP(db!$A$8,db!$AK$4:$AK$8,db!$AM$4:$AM$8))</f>
        <v>0</v>
      </c>
      <c r="Z95" s="203">
        <f t="shared" si="31"/>
        <v>0</v>
      </c>
      <c r="AA95" s="204">
        <f>IF(A95=0,0,LOOKUP(db!$A$8,db!$AK$4:$AK$8,db!$AN$4:$AN$8))</f>
        <v>0</v>
      </c>
      <c r="AB95" s="202">
        <f t="shared" si="32"/>
        <v>0</v>
      </c>
      <c r="AC95" s="200">
        <f>IF(db!$D$8="بله",Y95,0)</f>
        <v>0</v>
      </c>
      <c r="AD95" s="203">
        <f t="shared" si="33"/>
        <v>0</v>
      </c>
      <c r="AE95" s="204">
        <f>IF(db!$D$10="بله",Y95,0)</f>
        <v>0</v>
      </c>
      <c r="AF95" s="202">
        <f t="shared" si="47"/>
        <v>0</v>
      </c>
      <c r="AG95" s="203">
        <f>IF(A95=0,0,IF(B95&gt;60,0,LOOKUP(B95,db!$AP$3:$AP$63,db!$AQ$3:$AQ$63)))</f>
        <v>0</v>
      </c>
      <c r="AH95" s="203">
        <f t="shared" si="48"/>
        <v>0</v>
      </c>
      <c r="AI95" s="202">
        <f>IF(A95=0,0,IF(B95&gt;60,0,LOOKUP(B95,db!$AP$3:$AP$63,db!$AR$3:$AR$63)))</f>
        <v>0</v>
      </c>
      <c r="AJ95" s="202">
        <f t="shared" si="49"/>
        <v>0</v>
      </c>
      <c r="AK95" s="205"/>
      <c r="AL95" s="206">
        <f t="shared" si="50"/>
        <v>0</v>
      </c>
      <c r="AM95" s="207">
        <f t="shared" si="51"/>
        <v>0</v>
      </c>
      <c r="AN95" s="206">
        <f t="shared" si="52"/>
        <v>0</v>
      </c>
      <c r="AO95" s="207">
        <f t="shared" si="41"/>
        <v>0</v>
      </c>
      <c r="AP95" s="206">
        <f>(db!$AF$4/100)*(C95-AO95)</f>
        <v>0</v>
      </c>
      <c r="AQ95" s="206">
        <f>(db!$AF$8/100)*(C95-AO95)</f>
        <v>0</v>
      </c>
      <c r="AR95" s="207"/>
      <c r="AS95" s="206"/>
      <c r="AT95" s="206"/>
      <c r="AU95" s="207">
        <f t="shared" si="38"/>
        <v>0</v>
      </c>
      <c r="AV95" s="214"/>
      <c r="AW95" s="209">
        <f t="shared" si="42"/>
        <v>0</v>
      </c>
      <c r="AX95" s="210">
        <f>IF(A95=0,0,((AW95)*(1+db!Y97))+((AX94)*(1+db!U97)))</f>
        <v>0</v>
      </c>
      <c r="AY95" s="210">
        <f t="shared" si="45"/>
        <v>0</v>
      </c>
      <c r="AZ95" s="193">
        <f t="shared" si="43"/>
        <v>94</v>
      </c>
      <c r="BA95" s="211"/>
      <c r="BB95" s="211"/>
    </row>
    <row r="96" spans="1:54" x14ac:dyDescent="0.2">
      <c r="A96" s="192">
        <f>IF(A95=0,0,IF(db!$E$5&lt;A95+1,0,A95+1))</f>
        <v>0</v>
      </c>
      <c r="B96" s="193">
        <f t="shared" si="46"/>
        <v>0</v>
      </c>
      <c r="C96" s="194">
        <f>IF(A96=0,0,(C95*(1+db!$B$3)))</f>
        <v>0</v>
      </c>
      <c r="D96" s="194">
        <f>IF(A96=0,0,SUM($C$2:C96))</f>
        <v>0</v>
      </c>
      <c r="E96" s="195">
        <f>IF(A96=0,0,db!$E$4*((1+db!$B$4)^(A96-1)))</f>
        <v>0</v>
      </c>
      <c r="F96" s="195">
        <f>IF(E96&lt;=db!$L$7,E96,db!$L$7)</f>
        <v>0</v>
      </c>
      <c r="G96" s="194">
        <f>IF(A96=0,0,IF(db!$D$6="بله",(db!$B$6)*F96,0))</f>
        <v>0</v>
      </c>
      <c r="H96" s="194">
        <f>IF(G96&lt;=db!$L$2,G96,db!$L$2)</f>
        <v>0</v>
      </c>
      <c r="I96" s="195">
        <f>IF(A96=0,0,IF(db!$D$7="بله",(db!$B$7)*F96,0))</f>
        <v>0</v>
      </c>
      <c r="J96" s="196">
        <f>IF(B96&gt;69,0,IF(B96=0,0,IF(I96&lt;=db!$L$3,I96,db!$L$3)))</f>
        <v>0</v>
      </c>
      <c r="K96" s="194">
        <f>IF(A96=0,0,IF(db!$D$9="بله",(db!$B$9)*F96,0))</f>
        <v>0</v>
      </c>
      <c r="L96" s="194">
        <f>IF(B96&gt;69,0,IF(B96=0,0,IF(K96&lt;=db!$L$4,K96,db!$L$4)))</f>
        <v>0</v>
      </c>
      <c r="M96" s="197">
        <f>IF(AND(db!$D$8="بله",B96&lt;69,B96&gt;0),1,0)</f>
        <v>0</v>
      </c>
      <c r="N96" s="195">
        <f>(N97+C97)*M96*((1)/(1+db!AA98))*(LOOKUP(B96,'جدول مرگ و میر'!$A$2:$A$108,'جدول مرگ و میر'!$E$2:$E$108))</f>
        <v>0</v>
      </c>
      <c r="O96" s="194">
        <f>C96*db!B$10*IF('محاسبات سالانه'!B96&gt;69,0,(LOOKUP('محاسبات سالانه'!B96+1,'جدول مرگ و میر'!$A$2:$A$108,'جدول مرگ و میر'!$O$2:$O$108)-LOOKUP('محاسبات سالانه'!B96+11,'جدول مرگ و میر'!$A$2:$A$108,'جدول مرگ و میر'!$O$2:$O$108))/LOOKUP('محاسبات سالانه'!B96,'جدول مرگ و میر'!$A$2:$A$108,'جدول مرگ و میر'!$M$2:$M$108))*IF(db!$D$10="بله",1,0)</f>
        <v>0</v>
      </c>
      <c r="P96" s="195">
        <f>IF(A96=0,0,IF(db!$D$11="بله",(db!$B$11)*F96,0))</f>
        <v>0</v>
      </c>
      <c r="Q96" s="196">
        <f>IF(B96&gt;59,0,IF(B96=0,0,IF(P96&lt;=db!$L$5,P96,db!$L$5)))</f>
        <v>0</v>
      </c>
      <c r="R96" s="194">
        <f>IF(A96=0,0,IF(db!$D$12="بله",(db!$B$12)*F96,0))</f>
        <v>0</v>
      </c>
      <c r="S96" s="194">
        <f>IF(B96&gt;59,0,IF(B96=0,0,IF(R96&lt;=db!$L$6,R96,db!$L$6)))</f>
        <v>0</v>
      </c>
      <c r="T96" s="213"/>
      <c r="U96" s="199">
        <f>IF(A96=0,0,IF(B96&lt;(db!$E$2+2),LOOKUP(B96,'جدول مرگ و میر'!$A$2:$A$108,'جدول مرگ و میر'!$P$2:$P$108),IF((B96&gt;=db!$E$2+4),LOOKUP(B96,'جدول مرگ و میر'!$A$2:$A$108,'جدول مرگ و میر'!$R$2:$R$108),LOOKUP(B96,'جدول مرگ و میر'!$A$2:$A$108,'جدول مرگ و میر'!$Q$2:$Q$108))))</f>
        <v>0</v>
      </c>
      <c r="V96" s="200">
        <f t="shared" si="29"/>
        <v>0</v>
      </c>
      <c r="W96" s="201">
        <f>IF(A96=0,0,LOOKUP(db!$A$8,db!$AK$4:$AK$8,db!$AL$4:$AL$8))</f>
        <v>0</v>
      </c>
      <c r="X96" s="202">
        <f t="shared" si="30"/>
        <v>0</v>
      </c>
      <c r="Y96" s="200">
        <f>IF(A96=0,0,LOOKUP(db!$A$8,db!$AK$4:$AK$8,db!$AM$4:$AM$8))</f>
        <v>0</v>
      </c>
      <c r="Z96" s="203">
        <f t="shared" si="31"/>
        <v>0</v>
      </c>
      <c r="AA96" s="204">
        <f>IF(A96=0,0,LOOKUP(db!$A$8,db!$AK$4:$AK$8,db!$AN$4:$AN$8))</f>
        <v>0</v>
      </c>
      <c r="AB96" s="202">
        <f t="shared" si="32"/>
        <v>0</v>
      </c>
      <c r="AC96" s="200">
        <f>IF(db!$D$8="بله",Y96,0)</f>
        <v>0</v>
      </c>
      <c r="AD96" s="203">
        <f t="shared" si="33"/>
        <v>0</v>
      </c>
      <c r="AE96" s="204">
        <f>IF(db!$D$10="بله",Y96,0)</f>
        <v>0</v>
      </c>
      <c r="AF96" s="202">
        <f t="shared" si="47"/>
        <v>0</v>
      </c>
      <c r="AG96" s="203">
        <f>IF(A96=0,0,IF(B96&gt;60,0,LOOKUP(B96,db!$AP$3:$AP$63,db!$AQ$3:$AQ$63)))</f>
        <v>0</v>
      </c>
      <c r="AH96" s="203">
        <f t="shared" si="48"/>
        <v>0</v>
      </c>
      <c r="AI96" s="202">
        <f>IF(A96=0,0,IF(B96&gt;60,0,LOOKUP(B96,db!$AP$3:$AP$63,db!$AR$3:$AR$63)))</f>
        <v>0</v>
      </c>
      <c r="AJ96" s="202">
        <f t="shared" si="49"/>
        <v>0</v>
      </c>
      <c r="AK96" s="205"/>
      <c r="AL96" s="206">
        <f t="shared" si="50"/>
        <v>0</v>
      </c>
      <c r="AM96" s="207">
        <f t="shared" si="51"/>
        <v>0</v>
      </c>
      <c r="AN96" s="206">
        <f t="shared" si="52"/>
        <v>0</v>
      </c>
      <c r="AO96" s="207">
        <f t="shared" si="41"/>
        <v>0</v>
      </c>
      <c r="AP96" s="206">
        <f>(db!$AF$4/100)*(C96-AO96)</f>
        <v>0</v>
      </c>
      <c r="AQ96" s="206">
        <f>(db!$AF$8/100)*(C96-AO96)</f>
        <v>0</v>
      </c>
      <c r="AR96" s="207"/>
      <c r="AS96" s="206"/>
      <c r="AT96" s="206"/>
      <c r="AU96" s="207">
        <f t="shared" si="38"/>
        <v>0</v>
      </c>
      <c r="AV96" s="214"/>
      <c r="AW96" s="209">
        <f t="shared" si="42"/>
        <v>0</v>
      </c>
      <c r="AX96" s="210">
        <f>IF(A96=0,0,((AW96)*(1+db!Y98))+((AX95)*(1+db!U98)))</f>
        <v>0</v>
      </c>
      <c r="AY96" s="210">
        <f t="shared" si="45"/>
        <v>0</v>
      </c>
      <c r="AZ96" s="193">
        <f t="shared" si="43"/>
        <v>95</v>
      </c>
      <c r="BA96" s="211"/>
      <c r="BB96" s="211"/>
    </row>
    <row r="97" spans="1:54" x14ac:dyDescent="0.2">
      <c r="A97" s="192">
        <f>IF(A96=0,0,IF(db!$E$5&lt;A96+1,0,A96+1))</f>
        <v>0</v>
      </c>
      <c r="B97" s="193">
        <f t="shared" si="46"/>
        <v>0</v>
      </c>
      <c r="C97" s="194">
        <f>IF(A97=0,0,(C96*(1+db!$B$3)))</f>
        <v>0</v>
      </c>
      <c r="D97" s="194">
        <f>IF(A97=0,0,SUM($C$2:C97))</f>
        <v>0</v>
      </c>
      <c r="E97" s="195">
        <f>IF(A97=0,0,db!$E$4*((1+db!$B$4)^(A97-1)))</f>
        <v>0</v>
      </c>
      <c r="F97" s="195">
        <f>IF(E97&lt;=db!$L$7,E97,db!$L$7)</f>
        <v>0</v>
      </c>
      <c r="G97" s="194">
        <f>IF(A97=0,0,IF(db!$D$6="بله",(db!$B$6)*F97,0))</f>
        <v>0</v>
      </c>
      <c r="H97" s="194">
        <f>IF(G97&lt;=db!$L$2,G97,db!$L$2)</f>
        <v>0</v>
      </c>
      <c r="I97" s="195">
        <f>IF(A97=0,0,IF(db!$D$7="بله",(db!$B$7)*F97,0))</f>
        <v>0</v>
      </c>
      <c r="J97" s="196">
        <f>IF(B97&gt;69,0,IF(B97=0,0,IF(I97&lt;=db!$L$3,I97,db!$L$3)))</f>
        <v>0</v>
      </c>
      <c r="K97" s="194">
        <f>IF(A97=0,0,IF(db!$D$9="بله",(db!$B$9)*F97,0))</f>
        <v>0</v>
      </c>
      <c r="L97" s="194">
        <f>IF(B97&gt;69,0,IF(B97=0,0,IF(K97&lt;=db!$L$4,K97,db!$L$4)))</f>
        <v>0</v>
      </c>
      <c r="M97" s="197">
        <f>IF(AND(db!$D$8="بله",B97&lt;69,B97&gt;0),1,0)</f>
        <v>0</v>
      </c>
      <c r="N97" s="195">
        <f>(N98+C98)*M97*((1)/(1+db!AA99))*(LOOKUP(B97,'جدول مرگ و میر'!$A$2:$A$108,'جدول مرگ و میر'!$E$2:$E$108))</f>
        <v>0</v>
      </c>
      <c r="O97" s="194">
        <f>C97*db!B$10*IF('محاسبات سالانه'!B97&gt;69,0,(LOOKUP('محاسبات سالانه'!B97+1,'جدول مرگ و میر'!$A$2:$A$108,'جدول مرگ و میر'!$O$2:$O$108)-LOOKUP('محاسبات سالانه'!B97+11,'جدول مرگ و میر'!$A$2:$A$108,'جدول مرگ و میر'!$O$2:$O$108))/LOOKUP('محاسبات سالانه'!B97,'جدول مرگ و میر'!$A$2:$A$108,'جدول مرگ و میر'!$M$2:$M$108))*IF(db!$D$10="بله",1,0)</f>
        <v>0</v>
      </c>
      <c r="P97" s="195">
        <f>IF(A97=0,0,IF(db!$D$11="بله",(db!$B$11)*F97,0))</f>
        <v>0</v>
      </c>
      <c r="Q97" s="196">
        <f>IF(B97&gt;59,0,IF(B97=0,0,IF(P97&lt;=db!$L$5,P97,db!$L$5)))</f>
        <v>0</v>
      </c>
      <c r="R97" s="194">
        <f>IF(A97=0,0,IF(db!$D$12="بله",(db!$B$12)*F97,0))</f>
        <v>0</v>
      </c>
      <c r="S97" s="194">
        <f>IF(B97&gt;59,0,IF(B97=0,0,IF(R97&lt;=db!$L$6,R97,db!$L$6)))</f>
        <v>0</v>
      </c>
      <c r="T97" s="213"/>
      <c r="U97" s="199">
        <f>IF(A97=0,0,IF(B97&lt;(db!$E$2+2),LOOKUP(B97,'جدول مرگ و میر'!$A$2:$A$108,'جدول مرگ و میر'!$P$2:$P$108),IF((B97&gt;=db!$E$2+4),LOOKUP(B97,'جدول مرگ و میر'!$A$2:$A$108,'جدول مرگ و میر'!$R$2:$R$108),LOOKUP(B97,'جدول مرگ و میر'!$A$2:$A$108,'جدول مرگ و میر'!$Q$2:$Q$108))))</f>
        <v>0</v>
      </c>
      <c r="V97" s="200">
        <f t="shared" si="29"/>
        <v>0</v>
      </c>
      <c r="W97" s="201">
        <f>IF(A97=0,0,LOOKUP(db!$A$8,db!$AK$4:$AK$8,db!$AL$4:$AL$8))</f>
        <v>0</v>
      </c>
      <c r="X97" s="202">
        <f t="shared" si="30"/>
        <v>0</v>
      </c>
      <c r="Y97" s="200">
        <f>IF(A97=0,0,LOOKUP(db!$A$8,db!$AK$4:$AK$8,db!$AM$4:$AM$8))</f>
        <v>0</v>
      </c>
      <c r="Z97" s="203">
        <f t="shared" si="31"/>
        <v>0</v>
      </c>
      <c r="AA97" s="204">
        <f>IF(A97=0,0,LOOKUP(db!$A$8,db!$AK$4:$AK$8,db!$AN$4:$AN$8))</f>
        <v>0</v>
      </c>
      <c r="AB97" s="202">
        <f t="shared" si="32"/>
        <v>0</v>
      </c>
      <c r="AC97" s="200">
        <f>IF(db!$D$8="بله",Y97,0)</f>
        <v>0</v>
      </c>
      <c r="AD97" s="203">
        <f t="shared" si="33"/>
        <v>0</v>
      </c>
      <c r="AE97" s="204">
        <f>IF(db!$D$10="بله",Y97,0)</f>
        <v>0</v>
      </c>
      <c r="AF97" s="202">
        <f t="shared" si="47"/>
        <v>0</v>
      </c>
      <c r="AG97" s="203">
        <f>IF(A97=0,0,IF(B97&gt;60,0,LOOKUP(B97,db!$AP$3:$AP$63,db!$AQ$3:$AQ$63)))</f>
        <v>0</v>
      </c>
      <c r="AH97" s="203">
        <f t="shared" si="48"/>
        <v>0</v>
      </c>
      <c r="AI97" s="202">
        <f>IF(A97=0,0,IF(B97&gt;60,0,LOOKUP(B97,db!$AP$3:$AP$63,db!$AR$3:$AR$63)))</f>
        <v>0</v>
      </c>
      <c r="AJ97" s="202">
        <f t="shared" si="49"/>
        <v>0</v>
      </c>
      <c r="AK97" s="205"/>
      <c r="AL97" s="206">
        <f t="shared" si="50"/>
        <v>0</v>
      </c>
      <c r="AM97" s="207">
        <f t="shared" si="51"/>
        <v>0</v>
      </c>
      <c r="AN97" s="206">
        <f t="shared" si="52"/>
        <v>0</v>
      </c>
      <c r="AO97" s="207">
        <f t="shared" si="41"/>
        <v>0</v>
      </c>
      <c r="AP97" s="206">
        <f>(db!$AF$4/100)*(C97-AO97)</f>
        <v>0</v>
      </c>
      <c r="AQ97" s="206">
        <f>(db!$AF$8/100)*(C97-AO97)</f>
        <v>0</v>
      </c>
      <c r="AR97" s="207"/>
      <c r="AS97" s="206"/>
      <c r="AT97" s="206"/>
      <c r="AU97" s="207">
        <f t="shared" si="38"/>
        <v>0</v>
      </c>
      <c r="AV97" s="214"/>
      <c r="AW97" s="209">
        <f t="shared" si="42"/>
        <v>0</v>
      </c>
      <c r="AX97" s="210">
        <f>IF(A97=0,0,((AW97)*(1+db!Y99))+((AX96)*(1+db!U99)))</f>
        <v>0</v>
      </c>
      <c r="AY97" s="210">
        <f t="shared" si="45"/>
        <v>0</v>
      </c>
      <c r="AZ97" s="193">
        <f t="shared" si="43"/>
        <v>96</v>
      </c>
      <c r="BA97" s="211"/>
      <c r="BB97" s="211"/>
    </row>
    <row r="98" spans="1:54" x14ac:dyDescent="0.2">
      <c r="A98" s="192">
        <f>IF(A97=0,0,IF(db!$E$5&lt;A97+1,0,A97+1))</f>
        <v>0</v>
      </c>
      <c r="B98" s="193">
        <f t="shared" si="46"/>
        <v>0</v>
      </c>
      <c r="C98" s="194">
        <f>IF(A98=0,0,(C97*(1+db!$B$3)))</f>
        <v>0</v>
      </c>
      <c r="D98" s="194">
        <f>IF(A98=0,0,SUM($C$2:C98))</f>
        <v>0</v>
      </c>
      <c r="E98" s="195">
        <f>IF(A98=0,0,db!$E$4*((1+db!$B$4)^(A98-1)))</f>
        <v>0</v>
      </c>
      <c r="F98" s="195">
        <f>IF(E98&lt;=db!$L$7,E98,db!$L$7)</f>
        <v>0</v>
      </c>
      <c r="G98" s="194">
        <f>IF(A98=0,0,IF(db!$D$6="بله",(db!$B$6)*F98,0))</f>
        <v>0</v>
      </c>
      <c r="H98" s="194">
        <f>IF(G98&lt;=db!$L$2,G98,db!$L$2)</f>
        <v>0</v>
      </c>
      <c r="I98" s="195">
        <f>IF(A98=0,0,IF(db!$D$7="بله",(db!$B$7)*F98,0))</f>
        <v>0</v>
      </c>
      <c r="J98" s="196">
        <f>IF(B98&gt;69,0,IF(B98=0,0,IF(I98&lt;=db!$L$3,I98,db!$L$3)))</f>
        <v>0</v>
      </c>
      <c r="K98" s="194">
        <f>IF(A98=0,0,IF(db!$D$9="بله",(db!$B$9)*F98,0))</f>
        <v>0</v>
      </c>
      <c r="L98" s="194">
        <f>IF(B98&gt;69,0,IF(B98=0,0,IF(K98&lt;=db!$L$4,K98,db!$L$4)))</f>
        <v>0</v>
      </c>
      <c r="M98" s="197">
        <f>IF(AND(db!$D$8="بله",B98&lt;69,B98&gt;0),1,0)</f>
        <v>0</v>
      </c>
      <c r="N98" s="195">
        <f>(N99+C99)*M98*((1)/(1+db!AA100))*(LOOKUP(B98,'جدول مرگ و میر'!$A$2:$A$108,'جدول مرگ و میر'!$E$2:$E$108))</f>
        <v>0</v>
      </c>
      <c r="O98" s="194">
        <f>C98*db!B$10*IF('محاسبات سالانه'!B98&gt;69,0,(LOOKUP('محاسبات سالانه'!B98+1,'جدول مرگ و میر'!$A$2:$A$108,'جدول مرگ و میر'!$O$2:$O$108)-LOOKUP('محاسبات سالانه'!B98+11,'جدول مرگ و میر'!$A$2:$A$108,'جدول مرگ و میر'!$O$2:$O$108))/LOOKUP('محاسبات سالانه'!B98,'جدول مرگ و میر'!$A$2:$A$108,'جدول مرگ و میر'!$M$2:$M$108))*IF(db!$D$10="بله",1,0)</f>
        <v>0</v>
      </c>
      <c r="P98" s="195">
        <f>IF(A98=0,0,IF(db!$D$11="بله",(db!$B$11)*F98,0))</f>
        <v>0</v>
      </c>
      <c r="Q98" s="196">
        <f>IF(B98&gt;59,0,IF(B98=0,0,IF(P98&lt;=db!$L$5,P98,db!$L$5)))</f>
        <v>0</v>
      </c>
      <c r="R98" s="194">
        <f>IF(A98=0,0,IF(db!$D$12="بله",(db!$B$12)*F98,0))</f>
        <v>0</v>
      </c>
      <c r="S98" s="194">
        <f>IF(B98&gt;59,0,IF(B98=0,0,IF(R98&lt;=db!$L$6,R98,db!$L$6)))</f>
        <v>0</v>
      </c>
      <c r="T98" s="213"/>
      <c r="U98" s="199">
        <f>IF(A98=0,0,IF(B98&lt;(db!$E$2+2),LOOKUP(B98,'جدول مرگ و میر'!$A$2:$A$108,'جدول مرگ و میر'!$P$2:$P$108),IF((B98&gt;=db!$E$2+4),LOOKUP(B98,'جدول مرگ و میر'!$A$2:$A$108,'جدول مرگ و میر'!$R$2:$R$108),LOOKUP(B98,'جدول مرگ و میر'!$A$2:$A$108,'جدول مرگ و میر'!$Q$2:$Q$108))))</f>
        <v>0</v>
      </c>
      <c r="V98" s="200">
        <f t="shared" ref="V98:V107" si="53">U98*F98</f>
        <v>0</v>
      </c>
      <c r="W98" s="201">
        <f>IF(A98=0,0,LOOKUP(db!$A$8,db!$AK$4:$AK$8,db!$AL$4:$AL$8))</f>
        <v>0</v>
      </c>
      <c r="X98" s="202">
        <f t="shared" ref="X98:X107" si="54">(W98/1000)*H98</f>
        <v>0</v>
      </c>
      <c r="Y98" s="200">
        <f>IF(A98=0,0,LOOKUP(db!$A$8,db!$AK$4:$AK$8,db!$AM$4:$AM$8))</f>
        <v>0</v>
      </c>
      <c r="Z98" s="203">
        <f t="shared" ref="Z98:Z107" si="55">(Y98/1000)*J98</f>
        <v>0</v>
      </c>
      <c r="AA98" s="204">
        <f>IF(A98=0,0,LOOKUP(db!$A$8,db!$AK$4:$AK$8,db!$AN$4:$AN$8))</f>
        <v>0</v>
      </c>
      <c r="AB98" s="202">
        <f t="shared" ref="AB98:AB107" si="56">(AA98/(100))*L98</f>
        <v>0</v>
      </c>
      <c r="AC98" s="200">
        <f>IF(db!$D$8="بله",Y98,0)</f>
        <v>0</v>
      </c>
      <c r="AD98" s="203">
        <f t="shared" ref="AD98:AD107" si="57">(AC98*N98)/1000</f>
        <v>0</v>
      </c>
      <c r="AE98" s="204">
        <f>IF(db!$D$10="بله",Y98,0)</f>
        <v>0</v>
      </c>
      <c r="AF98" s="202">
        <f t="shared" si="47"/>
        <v>0</v>
      </c>
      <c r="AG98" s="203">
        <f>IF(A98=0,0,IF(B98&gt;60,0,LOOKUP(B98,db!$AP$3:$AP$63,db!$AQ$3:$AQ$63)))</f>
        <v>0</v>
      </c>
      <c r="AH98" s="203">
        <f t="shared" si="48"/>
        <v>0</v>
      </c>
      <c r="AI98" s="202">
        <f>IF(A98=0,0,IF(B98&gt;60,0,LOOKUP(B98,db!$AP$3:$AP$63,db!$AR$3:$AR$63)))</f>
        <v>0</v>
      </c>
      <c r="AJ98" s="202">
        <f t="shared" si="49"/>
        <v>0</v>
      </c>
      <c r="AK98" s="205"/>
      <c r="AL98" s="206">
        <f t="shared" si="50"/>
        <v>0</v>
      </c>
      <c r="AM98" s="207">
        <f t="shared" si="51"/>
        <v>0</v>
      </c>
      <c r="AN98" s="206">
        <f t="shared" si="52"/>
        <v>0</v>
      </c>
      <c r="AO98" s="207">
        <f t="shared" si="41"/>
        <v>0</v>
      </c>
      <c r="AP98" s="206">
        <f>(db!$AF$4/100)*(C98-AO98)</f>
        <v>0</v>
      </c>
      <c r="AQ98" s="206">
        <f>(db!$AF$8/100)*(C98-AO98)</f>
        <v>0</v>
      </c>
      <c r="AR98" s="207"/>
      <c r="AS98" s="206"/>
      <c r="AT98" s="206"/>
      <c r="AU98" s="207">
        <f t="shared" ref="AU98:AU107" si="58">(AT98+AR98+AQ98+AO98+AL98+AP98)</f>
        <v>0</v>
      </c>
      <c r="AV98" s="214"/>
      <c r="AW98" s="209">
        <f t="shared" si="42"/>
        <v>0</v>
      </c>
      <c r="AX98" s="210">
        <f>IF(A98=0,0,((AW98)*(1+db!Y100))+((AX97)*(1+db!U100)))</f>
        <v>0</v>
      </c>
      <c r="AY98" s="210">
        <f t="shared" si="45"/>
        <v>0</v>
      </c>
      <c r="AZ98" s="193">
        <f t="shared" si="43"/>
        <v>97</v>
      </c>
      <c r="BA98" s="211"/>
      <c r="BB98" s="211"/>
    </row>
    <row r="99" spans="1:54" x14ac:dyDescent="0.2">
      <c r="A99" s="192">
        <f>IF(A98=0,0,IF(db!$E$5&lt;A98+1,0,A98+1))</f>
        <v>0</v>
      </c>
      <c r="B99" s="193">
        <f t="shared" si="46"/>
        <v>0</v>
      </c>
      <c r="C99" s="194">
        <f>IF(A99=0,0,(C98*(1+db!$B$3)))</f>
        <v>0</v>
      </c>
      <c r="D99" s="194">
        <f>IF(A99=0,0,SUM($C$2:C99))</f>
        <v>0</v>
      </c>
      <c r="E99" s="195">
        <f>IF(A99=0,0,db!$E$4*((1+db!$B$4)^(A99-1)))</f>
        <v>0</v>
      </c>
      <c r="F99" s="195">
        <f>IF(E99&lt;=db!$L$7,E99,db!$L$7)</f>
        <v>0</v>
      </c>
      <c r="G99" s="194">
        <f>IF(A99=0,0,IF(db!$D$6="بله",(db!$B$6)*F99,0))</f>
        <v>0</v>
      </c>
      <c r="H99" s="194">
        <f>IF(G99&lt;=db!$L$2,G99,db!$L$2)</f>
        <v>0</v>
      </c>
      <c r="I99" s="195">
        <f>IF(A99=0,0,IF(db!$D$7="بله",(db!$B$7)*F99,0))</f>
        <v>0</v>
      </c>
      <c r="J99" s="196">
        <f>IF(B99&gt;69,0,IF(B99=0,0,IF(I99&lt;=db!$L$3,I99,db!$L$3)))</f>
        <v>0</v>
      </c>
      <c r="K99" s="194">
        <f>IF(A99=0,0,IF(db!$D$9="بله",(db!$B$9)*F99,0))</f>
        <v>0</v>
      </c>
      <c r="L99" s="194">
        <f>IF(B99&gt;69,0,IF(B99=0,0,IF(K99&lt;=db!$L$4,K99,db!$L$4)))</f>
        <v>0</v>
      </c>
      <c r="M99" s="197">
        <f>IF(AND(db!$D$8="بله",B99&lt;69,B99&gt;0),1,0)</f>
        <v>0</v>
      </c>
      <c r="N99" s="195">
        <f>(N100+C100)*M99*((1)/(1+db!AA101))*(LOOKUP(B99,'جدول مرگ و میر'!$A$2:$A$108,'جدول مرگ و میر'!$E$2:$E$108))</f>
        <v>0</v>
      </c>
      <c r="O99" s="194">
        <f>C99*db!B$10*IF('محاسبات سالانه'!B99&gt;69,0,(LOOKUP('محاسبات سالانه'!B99+1,'جدول مرگ و میر'!$A$2:$A$108,'جدول مرگ و میر'!$O$2:$O$108)-LOOKUP('محاسبات سالانه'!B99+11,'جدول مرگ و میر'!$A$2:$A$108,'جدول مرگ و میر'!$O$2:$O$108))/LOOKUP('محاسبات سالانه'!B99,'جدول مرگ و میر'!$A$2:$A$108,'جدول مرگ و میر'!$M$2:$M$108))*IF(db!$D$10="بله",1,0)</f>
        <v>0</v>
      </c>
      <c r="P99" s="195">
        <f>IF(A99=0,0,IF(db!$D$11="بله",(db!$B$11)*F99,0))</f>
        <v>0</v>
      </c>
      <c r="Q99" s="196">
        <f>IF(B99&gt;59,0,IF(B99=0,0,IF(P99&lt;=db!$L$5,P99,db!$L$5)))</f>
        <v>0</v>
      </c>
      <c r="R99" s="194">
        <f>IF(A99=0,0,IF(db!$D$12="بله",(db!$B$12)*F99,0))</f>
        <v>0</v>
      </c>
      <c r="S99" s="194">
        <f>IF(B99&gt;59,0,IF(B99=0,0,IF(R99&lt;=db!$L$6,R99,db!$L$6)))</f>
        <v>0</v>
      </c>
      <c r="T99" s="213"/>
      <c r="U99" s="199">
        <f>IF(A99=0,0,IF(B99&lt;(db!$E$2+2),LOOKUP(B99,'جدول مرگ و میر'!$A$2:$A$108,'جدول مرگ و میر'!$P$2:$P$108),IF((B99&gt;=db!$E$2+4),LOOKUP(B99,'جدول مرگ و میر'!$A$2:$A$108,'جدول مرگ و میر'!$R$2:$R$108),LOOKUP(B99,'جدول مرگ و میر'!$A$2:$A$108,'جدول مرگ و میر'!$Q$2:$Q$108))))</f>
        <v>0</v>
      </c>
      <c r="V99" s="200">
        <f t="shared" si="53"/>
        <v>0</v>
      </c>
      <c r="W99" s="201">
        <f>IF(A99=0,0,LOOKUP(db!$A$8,db!$AK$4:$AK$8,db!$AL$4:$AL$8))</f>
        <v>0</v>
      </c>
      <c r="X99" s="202">
        <f t="shared" si="54"/>
        <v>0</v>
      </c>
      <c r="Y99" s="200">
        <f>IF(A99=0,0,LOOKUP(db!$A$8,db!$AK$4:$AK$8,db!$AM$4:$AM$8))</f>
        <v>0</v>
      </c>
      <c r="Z99" s="203">
        <f t="shared" si="55"/>
        <v>0</v>
      </c>
      <c r="AA99" s="204">
        <f>IF(A99=0,0,LOOKUP(db!$A$8,db!$AK$4:$AK$8,db!$AN$4:$AN$8))</f>
        <v>0</v>
      </c>
      <c r="AB99" s="202">
        <f t="shared" si="56"/>
        <v>0</v>
      </c>
      <c r="AC99" s="200">
        <f>IF(db!$D$8="بله",Y99,0)</f>
        <v>0</v>
      </c>
      <c r="AD99" s="203">
        <f t="shared" si="57"/>
        <v>0</v>
      </c>
      <c r="AE99" s="204">
        <f>IF(db!$D$10="بله",Y99,0)</f>
        <v>0</v>
      </c>
      <c r="AF99" s="202">
        <f t="shared" si="47"/>
        <v>0</v>
      </c>
      <c r="AG99" s="203">
        <f>IF(A99=0,0,IF(B99&gt;60,0,LOOKUP(B99,db!$AP$3:$AP$63,db!$AQ$3:$AQ$63)))</f>
        <v>0</v>
      </c>
      <c r="AH99" s="203">
        <f t="shared" si="48"/>
        <v>0</v>
      </c>
      <c r="AI99" s="202">
        <f>IF(A99=0,0,IF(B99&gt;60,0,LOOKUP(B99,db!$AP$3:$AP$63,db!$AR$3:$AR$63)))</f>
        <v>0</v>
      </c>
      <c r="AJ99" s="202">
        <f t="shared" si="49"/>
        <v>0</v>
      </c>
      <c r="AK99" s="205"/>
      <c r="AL99" s="206">
        <f t="shared" si="50"/>
        <v>0</v>
      </c>
      <c r="AM99" s="207">
        <f t="shared" si="51"/>
        <v>0</v>
      </c>
      <c r="AN99" s="206">
        <f t="shared" si="52"/>
        <v>0</v>
      </c>
      <c r="AO99" s="207">
        <f t="shared" si="41"/>
        <v>0</v>
      </c>
      <c r="AP99" s="206">
        <f>(db!$AF$4/100)*(C99-AO99)</f>
        <v>0</v>
      </c>
      <c r="AQ99" s="206">
        <f>(db!$AF$8/100)*(C99-AO99)</f>
        <v>0</v>
      </c>
      <c r="AR99" s="207"/>
      <c r="AS99" s="206"/>
      <c r="AT99" s="206"/>
      <c r="AU99" s="207">
        <f t="shared" si="58"/>
        <v>0</v>
      </c>
      <c r="AV99" s="214"/>
      <c r="AW99" s="209">
        <f t="shared" ref="AW99:AW107" si="59">(C99-AU99)</f>
        <v>0</v>
      </c>
      <c r="AX99" s="210">
        <f>IF(A99=0,0,((AW99)*(1+db!Y101))+((AX98)*(1+db!U101)))</f>
        <v>0</v>
      </c>
      <c r="AY99" s="210">
        <f t="shared" si="45"/>
        <v>0</v>
      </c>
      <c r="AZ99" s="193">
        <f t="shared" si="43"/>
        <v>98</v>
      </c>
      <c r="BA99" s="211"/>
      <c r="BB99" s="211"/>
    </row>
    <row r="100" spans="1:54" x14ac:dyDescent="0.2">
      <c r="A100" s="192">
        <f>IF(A99=0,0,IF(db!$E$5&lt;A99+1,0,A99+1))</f>
        <v>0</v>
      </c>
      <c r="B100" s="193">
        <f t="shared" si="46"/>
        <v>0</v>
      </c>
      <c r="C100" s="194">
        <f>IF(A100=0,0,(C99*(1+db!$B$3)))</f>
        <v>0</v>
      </c>
      <c r="D100" s="194">
        <f>IF(A100=0,0,SUM($C$2:C100))</f>
        <v>0</v>
      </c>
      <c r="E100" s="195">
        <f>IF(A100=0,0,db!$E$4*((1+db!$B$4)^(A100-1)))</f>
        <v>0</v>
      </c>
      <c r="F100" s="195">
        <f>IF(E100&lt;=db!$L$7,E100,db!$L$7)</f>
        <v>0</v>
      </c>
      <c r="G100" s="194">
        <f>IF(A100=0,0,IF(db!$D$6="بله",(db!$B$6)*F100,0))</f>
        <v>0</v>
      </c>
      <c r="H100" s="194">
        <f>IF(G100&lt;=db!$L$2,G100,db!$L$2)</f>
        <v>0</v>
      </c>
      <c r="I100" s="195">
        <f>IF(A100=0,0,IF(db!$D$7="بله",(db!$B$7)*F100,0))</f>
        <v>0</v>
      </c>
      <c r="J100" s="196">
        <f>IF(B100&gt;69,0,IF(B100=0,0,IF(I100&lt;=db!$L$3,I100,db!$L$3)))</f>
        <v>0</v>
      </c>
      <c r="K100" s="194">
        <f>IF(A100=0,0,IF(db!$D$9="بله",(db!$B$9)*F100,0))</f>
        <v>0</v>
      </c>
      <c r="L100" s="194">
        <f>IF(B100&gt;69,0,IF(B100=0,0,IF(K100&lt;=db!$L$4,K100,db!$L$4)))</f>
        <v>0</v>
      </c>
      <c r="M100" s="197">
        <f>IF(AND(db!$D$8="بله",B100&lt;69,B100&gt;0),1,0)</f>
        <v>0</v>
      </c>
      <c r="N100" s="195">
        <f>(N101+C101)*M100*((1)/(1+db!AA102))*(LOOKUP(B100,'جدول مرگ و میر'!$A$2:$A$108,'جدول مرگ و میر'!$E$2:$E$108))</f>
        <v>0</v>
      </c>
      <c r="O100" s="194">
        <f>C100*db!B$10*IF('محاسبات سالانه'!B100&gt;69,0,(LOOKUP('محاسبات سالانه'!B100+1,'جدول مرگ و میر'!$A$2:$A$108,'جدول مرگ و میر'!$O$2:$O$108)-LOOKUP('محاسبات سالانه'!B100+11,'جدول مرگ و میر'!$A$2:$A$108,'جدول مرگ و میر'!$O$2:$O$108))/LOOKUP('محاسبات سالانه'!B100,'جدول مرگ و میر'!$A$2:$A$108,'جدول مرگ و میر'!$M$2:$M$108))*IF(db!$D$10="بله",1,0)</f>
        <v>0</v>
      </c>
      <c r="P100" s="195">
        <f>IF(A100=0,0,IF(db!$D$11="بله",(db!$B$11)*F100,0))</f>
        <v>0</v>
      </c>
      <c r="Q100" s="196">
        <f>IF(B100&gt;59,0,IF(B100=0,0,IF(P100&lt;=db!$L$5,P100,db!$L$5)))</f>
        <v>0</v>
      </c>
      <c r="R100" s="194">
        <f>IF(A100=0,0,IF(db!$D$12="بله",(db!$B$12)*F100,0))</f>
        <v>0</v>
      </c>
      <c r="S100" s="194">
        <f>IF(B100&gt;59,0,IF(B100=0,0,IF(R100&lt;=db!$L$6,R100,db!$L$6)))</f>
        <v>0</v>
      </c>
      <c r="T100" s="213"/>
      <c r="U100" s="199">
        <f>IF(A100=0,0,IF(B100&lt;(db!$E$2+2),LOOKUP(B100,'جدول مرگ و میر'!$A$2:$A$108,'جدول مرگ و میر'!$P$2:$P$108),IF((B100&gt;=db!$E$2+4),LOOKUP(B100,'جدول مرگ و میر'!$A$2:$A$108,'جدول مرگ و میر'!$R$2:$R$108),LOOKUP(B100,'جدول مرگ و میر'!$A$2:$A$108,'جدول مرگ و میر'!$Q$2:$Q$108))))</f>
        <v>0</v>
      </c>
      <c r="V100" s="200">
        <f t="shared" si="53"/>
        <v>0</v>
      </c>
      <c r="W100" s="201">
        <f>IF(A100=0,0,LOOKUP(db!$A$8,db!$AK$4:$AK$8,db!$AL$4:$AL$8))</f>
        <v>0</v>
      </c>
      <c r="X100" s="202">
        <f t="shared" si="54"/>
        <v>0</v>
      </c>
      <c r="Y100" s="200">
        <f>IF(A100=0,0,LOOKUP(db!$A$8,db!$AK$4:$AK$8,db!$AM$4:$AM$8))</f>
        <v>0</v>
      </c>
      <c r="Z100" s="203">
        <f t="shared" si="55"/>
        <v>0</v>
      </c>
      <c r="AA100" s="204">
        <f>IF(A100=0,0,LOOKUP(db!$A$8,db!$AK$4:$AK$8,db!$AN$4:$AN$8))</f>
        <v>0</v>
      </c>
      <c r="AB100" s="202">
        <f t="shared" si="56"/>
        <v>0</v>
      </c>
      <c r="AC100" s="200">
        <f>IF(db!$D$8="بله",Y100,0)</f>
        <v>0</v>
      </c>
      <c r="AD100" s="203">
        <f t="shared" si="57"/>
        <v>0</v>
      </c>
      <c r="AE100" s="204">
        <f>IF(db!$D$10="بله",Y100,0)</f>
        <v>0</v>
      </c>
      <c r="AF100" s="202">
        <f t="shared" si="47"/>
        <v>0</v>
      </c>
      <c r="AG100" s="203">
        <f>IF(A100=0,0,IF(B100&gt;60,0,LOOKUP(B100,db!$AP$3:$AP$63,db!$AQ$3:$AQ$63)))</f>
        <v>0</v>
      </c>
      <c r="AH100" s="203">
        <f t="shared" si="48"/>
        <v>0</v>
      </c>
      <c r="AI100" s="202">
        <f>IF(A100=0,0,IF(B100&gt;60,0,LOOKUP(B100,db!$AP$3:$AP$63,db!$AR$3:$AR$63)))</f>
        <v>0</v>
      </c>
      <c r="AJ100" s="202">
        <f t="shared" si="49"/>
        <v>0</v>
      </c>
      <c r="AK100" s="205"/>
      <c r="AL100" s="206">
        <f t="shared" si="50"/>
        <v>0</v>
      </c>
      <c r="AM100" s="207">
        <f t="shared" si="51"/>
        <v>0</v>
      </c>
      <c r="AN100" s="206">
        <f t="shared" si="52"/>
        <v>0</v>
      </c>
      <c r="AO100" s="207">
        <f t="shared" si="41"/>
        <v>0</v>
      </c>
      <c r="AP100" s="206">
        <f>(db!$AF$4/100)*(C100-AO100)</f>
        <v>0</v>
      </c>
      <c r="AQ100" s="206">
        <f>(db!$AF$8/100)*(C100-AO100)</f>
        <v>0</v>
      </c>
      <c r="AR100" s="207"/>
      <c r="AS100" s="206"/>
      <c r="AT100" s="206"/>
      <c r="AU100" s="207">
        <f t="shared" si="58"/>
        <v>0</v>
      </c>
      <c r="AV100" s="214"/>
      <c r="AW100" s="209">
        <f t="shared" si="59"/>
        <v>0</v>
      </c>
      <c r="AX100" s="210">
        <f>IF(A100=0,0,((AW100)*(1+db!Y102))+((AX99)*(1+db!U102)))</f>
        <v>0</v>
      </c>
      <c r="AY100" s="210">
        <f t="shared" si="45"/>
        <v>0</v>
      </c>
      <c r="AZ100" s="193">
        <f t="shared" si="43"/>
        <v>99</v>
      </c>
      <c r="BA100" s="211"/>
      <c r="BB100" s="211"/>
    </row>
    <row r="101" spans="1:54" x14ac:dyDescent="0.2">
      <c r="A101" s="192">
        <f>IF(A100=0,0,IF(db!$E$5&lt;A100+1,0,A100+1))</f>
        <v>0</v>
      </c>
      <c r="B101" s="193">
        <f t="shared" si="46"/>
        <v>0</v>
      </c>
      <c r="C101" s="194">
        <f>IF(A101=0,0,(C100*(1+db!$B$3)))</f>
        <v>0</v>
      </c>
      <c r="D101" s="194">
        <f>IF(A101=0,0,SUM($C$2:C101))</f>
        <v>0</v>
      </c>
      <c r="E101" s="195">
        <f>IF(A101=0,0,db!$E$4*((1+db!$B$4)^(A101-1)))</f>
        <v>0</v>
      </c>
      <c r="F101" s="195">
        <f>IF(E101&lt;=db!$L$7,E101,db!$L$7)</f>
        <v>0</v>
      </c>
      <c r="G101" s="194">
        <f>IF(A101=0,0,IF(db!$D$6="بله",(db!$B$6)*F101,0))</f>
        <v>0</v>
      </c>
      <c r="H101" s="194">
        <f>IF(G101&lt;=db!$L$2,G101,db!$L$2)</f>
        <v>0</v>
      </c>
      <c r="I101" s="195">
        <f>IF(A101=0,0,IF(db!$D$7="بله",(db!$B$7)*F101,0))</f>
        <v>0</v>
      </c>
      <c r="J101" s="196">
        <f>IF(B101&gt;69,0,IF(B101=0,0,IF(I101&lt;=db!$L$3,I101,db!$L$3)))</f>
        <v>0</v>
      </c>
      <c r="K101" s="194">
        <f>IF(A101=0,0,IF(db!$D$9="بله",(db!$B$9)*F101,0))</f>
        <v>0</v>
      </c>
      <c r="L101" s="194">
        <f>IF(B101&gt;69,0,IF(B101=0,0,IF(K101&lt;=db!$L$4,K101,db!$L$4)))</f>
        <v>0</v>
      </c>
      <c r="M101" s="197">
        <f>IF(AND(db!$D$8="بله",B101&lt;69,B101&gt;0),1,0)</f>
        <v>0</v>
      </c>
      <c r="N101" s="195">
        <f>(N102+C102)*M101*((1)/(1+db!AA103))*(LOOKUP(B101,'جدول مرگ و میر'!$A$2:$A$108,'جدول مرگ و میر'!$E$2:$E$108))</f>
        <v>0</v>
      </c>
      <c r="O101" s="194">
        <f>C101*db!B$10*IF('محاسبات سالانه'!B101&gt;69,0,(LOOKUP('محاسبات سالانه'!B101+1,'جدول مرگ و میر'!$A$2:$A$108,'جدول مرگ و میر'!$O$2:$O$108)-LOOKUP('محاسبات سالانه'!B101+11,'جدول مرگ و میر'!$A$2:$A$108,'جدول مرگ و میر'!$O$2:$O$108))/LOOKUP('محاسبات سالانه'!B101,'جدول مرگ و میر'!$A$2:$A$108,'جدول مرگ و میر'!$M$2:$M$108))*IF(db!$D$10="بله",1,0)</f>
        <v>0</v>
      </c>
      <c r="P101" s="195">
        <f>IF(A101=0,0,IF(db!$D$11="بله",(db!$B$11)*F101,0))</f>
        <v>0</v>
      </c>
      <c r="Q101" s="196">
        <f>IF(B101&gt;59,0,IF(B101=0,0,IF(P101&lt;=db!$L$5,P101,db!$L$5)))</f>
        <v>0</v>
      </c>
      <c r="R101" s="194">
        <f>IF(A101=0,0,IF(db!$D$12="بله",(db!$B$12)*F101,0))</f>
        <v>0</v>
      </c>
      <c r="S101" s="194">
        <f>IF(B101&gt;59,0,IF(B101=0,0,IF(R101&lt;=db!$L$6,R101,db!$L$6)))</f>
        <v>0</v>
      </c>
      <c r="T101" s="213"/>
      <c r="U101" s="199">
        <f>IF(A101=0,0,IF(B101&lt;(db!$E$2+2),LOOKUP(B101,'جدول مرگ و میر'!$A$2:$A$108,'جدول مرگ و میر'!$P$2:$P$108),IF((B101&gt;=db!$E$2+4),LOOKUP(B101,'جدول مرگ و میر'!$A$2:$A$108,'جدول مرگ و میر'!$R$2:$R$108),LOOKUP(B101,'جدول مرگ و میر'!$A$2:$A$108,'جدول مرگ و میر'!$Q$2:$Q$108))))</f>
        <v>0</v>
      </c>
      <c r="V101" s="200">
        <f t="shared" si="53"/>
        <v>0</v>
      </c>
      <c r="W101" s="201">
        <f>IF(A101=0,0,LOOKUP(db!$A$8,db!$AK$4:$AK$8,db!$AL$4:$AL$8))</f>
        <v>0</v>
      </c>
      <c r="X101" s="202">
        <f t="shared" si="54"/>
        <v>0</v>
      </c>
      <c r="Y101" s="200">
        <f>IF(A101=0,0,LOOKUP(db!$A$8,db!$AK$4:$AK$8,db!$AM$4:$AM$8))</f>
        <v>0</v>
      </c>
      <c r="Z101" s="203">
        <f t="shared" si="55"/>
        <v>0</v>
      </c>
      <c r="AA101" s="204">
        <f>IF(A101=0,0,LOOKUP(db!$A$8,db!$AK$4:$AK$8,db!$AN$4:$AN$8))</f>
        <v>0</v>
      </c>
      <c r="AB101" s="202">
        <f t="shared" si="56"/>
        <v>0</v>
      </c>
      <c r="AC101" s="200">
        <f>IF(db!$D$8="بله",Y101,0)</f>
        <v>0</v>
      </c>
      <c r="AD101" s="203">
        <f t="shared" si="57"/>
        <v>0</v>
      </c>
      <c r="AE101" s="204">
        <f>IF(db!$D$10="بله",Y101,0)</f>
        <v>0</v>
      </c>
      <c r="AF101" s="202">
        <f t="shared" si="47"/>
        <v>0</v>
      </c>
      <c r="AG101" s="203">
        <f>IF(A101=0,0,IF(B101&gt;60,0,LOOKUP(B101,db!$AP$3:$AP$63,db!$AQ$3:$AQ$63)))</f>
        <v>0</v>
      </c>
      <c r="AH101" s="203">
        <f t="shared" si="48"/>
        <v>0</v>
      </c>
      <c r="AI101" s="202">
        <f>IF(A101=0,0,IF(B101&gt;60,0,LOOKUP(B101,db!$AP$3:$AP$63,db!$AR$3:$AR$63)))</f>
        <v>0</v>
      </c>
      <c r="AJ101" s="202">
        <f t="shared" si="49"/>
        <v>0</v>
      </c>
      <c r="AK101" s="205"/>
      <c r="AL101" s="206">
        <f t="shared" si="50"/>
        <v>0</v>
      </c>
      <c r="AM101" s="207">
        <f t="shared" si="51"/>
        <v>0</v>
      </c>
      <c r="AN101" s="206">
        <f t="shared" si="52"/>
        <v>0</v>
      </c>
      <c r="AO101" s="207">
        <f t="shared" si="41"/>
        <v>0</v>
      </c>
      <c r="AP101" s="206">
        <f>(db!$AF$4/100)*(C101-AO101)</f>
        <v>0</v>
      </c>
      <c r="AQ101" s="206">
        <f>(db!$AF$8/100)*(C101-AO101)</f>
        <v>0</v>
      </c>
      <c r="AR101" s="207"/>
      <c r="AS101" s="206"/>
      <c r="AT101" s="206"/>
      <c r="AU101" s="207">
        <f t="shared" si="58"/>
        <v>0</v>
      </c>
      <c r="AV101" s="214"/>
      <c r="AW101" s="209">
        <f t="shared" si="59"/>
        <v>0</v>
      </c>
      <c r="AX101" s="210">
        <f>IF(A101=0,0,((AW101)*(1+db!Y103))+((AX100)*(1+db!U103)))</f>
        <v>0</v>
      </c>
      <c r="AY101" s="210">
        <f t="shared" si="45"/>
        <v>0</v>
      </c>
      <c r="AZ101" s="193">
        <f t="shared" si="43"/>
        <v>100</v>
      </c>
      <c r="BA101" s="211"/>
      <c r="BB101" s="211"/>
    </row>
    <row r="102" spans="1:54" x14ac:dyDescent="0.2">
      <c r="A102" s="192">
        <f>IF(A101=0,0,IF(db!$E$5&lt;A101+1,0,A101+1))</f>
        <v>0</v>
      </c>
      <c r="B102" s="193">
        <f t="shared" si="46"/>
        <v>0</v>
      </c>
      <c r="C102" s="194">
        <f>IF(A102=0,0,(C101*(1+db!$B$3)))</f>
        <v>0</v>
      </c>
      <c r="D102" s="194">
        <f>IF(A102=0,0,SUM($C$2:C102))</f>
        <v>0</v>
      </c>
      <c r="E102" s="195">
        <f>IF(A102=0,0,db!$E$4*((1+db!$B$4)^(A102-1)))</f>
        <v>0</v>
      </c>
      <c r="F102" s="195">
        <f>IF(E102&lt;=db!$L$7,E102,db!$L$7)</f>
        <v>0</v>
      </c>
      <c r="G102" s="194">
        <f>IF(A102=0,0,IF(db!$D$6="بله",(db!$B$6)*F102,0))</f>
        <v>0</v>
      </c>
      <c r="H102" s="194">
        <f>IF(G102&lt;=db!$L$2,G102,db!$L$2)</f>
        <v>0</v>
      </c>
      <c r="I102" s="195">
        <f>IF(A102=0,0,IF(db!$D$7="بله",(db!$B$7)*F102,0))</f>
        <v>0</v>
      </c>
      <c r="J102" s="196">
        <f>IF(B102&gt;69,0,IF(B102=0,0,IF(I102&lt;=db!$L$3,I102,db!$L$3)))</f>
        <v>0</v>
      </c>
      <c r="K102" s="194">
        <f>IF(A102=0,0,IF(db!$D$9="بله",(db!$B$9)*F102,0))</f>
        <v>0</v>
      </c>
      <c r="L102" s="194">
        <f>IF(B102&gt;69,0,IF(B102=0,0,IF(K102&lt;=db!$L$4,K102,db!$L$4)))</f>
        <v>0</v>
      </c>
      <c r="M102" s="197">
        <f>IF(AND(db!$D$8="بله",B102&lt;69,B102&gt;0),1,0)</f>
        <v>0</v>
      </c>
      <c r="N102" s="195">
        <f>(N103+C103)*M102*((1)/(1+db!AA104))*(LOOKUP(B102,'جدول مرگ و میر'!$A$2:$A$108,'جدول مرگ و میر'!$E$2:$E$108))</f>
        <v>0</v>
      </c>
      <c r="O102" s="194">
        <f>C102*db!B$10*IF('محاسبات سالانه'!B102&gt;69,0,(LOOKUP('محاسبات سالانه'!B102+1,'جدول مرگ و میر'!$A$2:$A$108,'جدول مرگ و میر'!$O$2:$O$108)-LOOKUP('محاسبات سالانه'!B102+11,'جدول مرگ و میر'!$A$2:$A$108,'جدول مرگ و میر'!$O$2:$O$108))/LOOKUP('محاسبات سالانه'!B102,'جدول مرگ و میر'!$A$2:$A$108,'جدول مرگ و میر'!$M$2:$M$108))*IF(db!$D$10="بله",1,0)</f>
        <v>0</v>
      </c>
      <c r="P102" s="195">
        <f>IF(A102=0,0,IF(db!$D$11="بله",(db!$B$11)*F102,0))</f>
        <v>0</v>
      </c>
      <c r="Q102" s="196">
        <f>IF(B102&gt;59,0,IF(B102=0,0,IF(P102&lt;=db!$L$5,P102,db!$L$5)))</f>
        <v>0</v>
      </c>
      <c r="R102" s="194">
        <f>IF(A102=0,0,IF(db!$D$12="بله",(db!$B$12)*F102,0))</f>
        <v>0</v>
      </c>
      <c r="S102" s="194">
        <f>IF(B102&gt;59,0,IF(B102=0,0,IF(R102&lt;=db!$L$6,R102,db!$L$6)))</f>
        <v>0</v>
      </c>
      <c r="T102" s="213"/>
      <c r="U102" s="199">
        <f>IF(A102=0,0,IF(B102&lt;(db!$E$2+2),LOOKUP(B102,'جدول مرگ و میر'!$A$2:$A$108,'جدول مرگ و میر'!$P$2:$P$108),IF((B102&gt;=db!$E$2+4),LOOKUP(B102,'جدول مرگ و میر'!$A$2:$A$108,'جدول مرگ و میر'!$R$2:$R$108),LOOKUP(B102,'جدول مرگ و میر'!$A$2:$A$108,'جدول مرگ و میر'!$Q$2:$Q$108))))</f>
        <v>0</v>
      </c>
      <c r="V102" s="200">
        <f t="shared" si="53"/>
        <v>0</v>
      </c>
      <c r="W102" s="201">
        <f>IF(A102=0,0,LOOKUP(db!$A$8,db!$AK$4:$AK$8,db!$AL$4:$AL$8))</f>
        <v>0</v>
      </c>
      <c r="X102" s="202">
        <f t="shared" si="54"/>
        <v>0</v>
      </c>
      <c r="Y102" s="200">
        <f>IF(A102=0,0,LOOKUP(db!$A$8,db!$AK$4:$AK$8,db!$AM$4:$AM$8))</f>
        <v>0</v>
      </c>
      <c r="Z102" s="203">
        <f t="shared" si="55"/>
        <v>0</v>
      </c>
      <c r="AA102" s="204">
        <f>IF(A102=0,0,LOOKUP(db!$A$8,db!$AK$4:$AK$8,db!$AN$4:$AN$8))</f>
        <v>0</v>
      </c>
      <c r="AB102" s="202">
        <f t="shared" si="56"/>
        <v>0</v>
      </c>
      <c r="AC102" s="200">
        <f>IF(db!$D$8="بله",Y102,0)</f>
        <v>0</v>
      </c>
      <c r="AD102" s="203">
        <f t="shared" si="57"/>
        <v>0</v>
      </c>
      <c r="AE102" s="204">
        <f>IF(db!$D$10="بله",Y102,0)</f>
        <v>0</v>
      </c>
      <c r="AF102" s="202">
        <f t="shared" si="47"/>
        <v>0</v>
      </c>
      <c r="AG102" s="203">
        <f>IF(A102=0,0,IF(B102&gt;60,0,LOOKUP(B102,db!$AP$3:$AP$63,db!$AQ$3:$AQ$63)))</f>
        <v>0</v>
      </c>
      <c r="AH102" s="203">
        <f t="shared" si="48"/>
        <v>0</v>
      </c>
      <c r="AI102" s="202">
        <f>IF(A102=0,0,IF(B102&gt;60,0,LOOKUP(B102,db!$AP$3:$AP$63,db!$AR$3:$AR$63)))</f>
        <v>0</v>
      </c>
      <c r="AJ102" s="202">
        <f t="shared" si="49"/>
        <v>0</v>
      </c>
      <c r="AK102" s="205"/>
      <c r="AL102" s="206">
        <f t="shared" si="50"/>
        <v>0</v>
      </c>
      <c r="AM102" s="207">
        <f t="shared" si="51"/>
        <v>0</v>
      </c>
      <c r="AN102" s="206">
        <f t="shared" si="52"/>
        <v>0</v>
      </c>
      <c r="AO102" s="207">
        <f t="shared" si="41"/>
        <v>0</v>
      </c>
      <c r="AP102" s="206">
        <f>(db!$AF$4/100)*(C102-AO102)</f>
        <v>0</v>
      </c>
      <c r="AQ102" s="206">
        <f>(db!$AF$8/100)*(C102-AO102)</f>
        <v>0</v>
      </c>
      <c r="AR102" s="207"/>
      <c r="AS102" s="206"/>
      <c r="AT102" s="206"/>
      <c r="AU102" s="207">
        <f t="shared" si="58"/>
        <v>0</v>
      </c>
      <c r="AV102" s="214"/>
      <c r="AW102" s="209">
        <f t="shared" si="59"/>
        <v>0</v>
      </c>
      <c r="AX102" s="210">
        <f>IF(A102=0,0,((AW102)*(1+db!Y104))+((AX101)*(1+db!U104)))</f>
        <v>0</v>
      </c>
      <c r="AY102" s="210">
        <f t="shared" si="45"/>
        <v>0</v>
      </c>
      <c r="AZ102" s="193">
        <f t="shared" si="43"/>
        <v>101</v>
      </c>
      <c r="BA102" s="211"/>
      <c r="BB102" s="211"/>
    </row>
    <row r="103" spans="1:54" x14ac:dyDescent="0.2">
      <c r="A103" s="192">
        <f>IF(A102=0,0,IF(db!$E$5&lt;A102+1,0,A102+1))</f>
        <v>0</v>
      </c>
      <c r="B103" s="193">
        <f t="shared" si="46"/>
        <v>0</v>
      </c>
      <c r="C103" s="194">
        <f>IF(A103=0,0,(C102*(1+db!$B$3)))</f>
        <v>0</v>
      </c>
      <c r="D103" s="194">
        <f>IF(A103=0,0,SUM($C$2:C103))</f>
        <v>0</v>
      </c>
      <c r="E103" s="195">
        <f>IF(A103=0,0,db!$E$4*((1+db!$B$4)^(A103-1)))</f>
        <v>0</v>
      </c>
      <c r="F103" s="195">
        <f>IF(E103&lt;=db!$L$7,E103,db!$L$7)</f>
        <v>0</v>
      </c>
      <c r="G103" s="194">
        <f>IF(A103=0,0,IF(db!$D$6="بله",(db!$B$6)*F103,0))</f>
        <v>0</v>
      </c>
      <c r="H103" s="194">
        <f>IF(G103&lt;=db!$L$2,G103,db!$L$2)</f>
        <v>0</v>
      </c>
      <c r="I103" s="195">
        <f>IF(A103=0,0,IF(db!$D$7="بله",(db!$B$7)*F103,0))</f>
        <v>0</v>
      </c>
      <c r="J103" s="196">
        <f>IF(B103&gt;69,0,IF(B103=0,0,IF(I103&lt;=db!$L$3,I103,db!$L$3)))</f>
        <v>0</v>
      </c>
      <c r="K103" s="194">
        <f>IF(A103=0,0,IF(db!$D$9="بله",(db!$B$9)*F103,0))</f>
        <v>0</v>
      </c>
      <c r="L103" s="194">
        <f>IF(B103&gt;69,0,IF(B103=0,0,IF(K103&lt;=db!$L$4,K103,db!$L$4)))</f>
        <v>0</v>
      </c>
      <c r="M103" s="197">
        <f>IF(AND(db!$D$8="بله",B103&lt;69,B103&gt;0),1,0)</f>
        <v>0</v>
      </c>
      <c r="N103" s="195">
        <f>(N104+C104)*M103*((1)/(1+db!AA105))*(LOOKUP(B103,'جدول مرگ و میر'!$A$2:$A$108,'جدول مرگ و میر'!$E$2:$E$108))</f>
        <v>0</v>
      </c>
      <c r="O103" s="194">
        <f>C103*db!B$10*IF('محاسبات سالانه'!B103&gt;69,0,(LOOKUP('محاسبات سالانه'!B103+1,'جدول مرگ و میر'!$A$2:$A$108,'جدول مرگ و میر'!$O$2:$O$108)-LOOKUP('محاسبات سالانه'!B103+11,'جدول مرگ و میر'!$A$2:$A$108,'جدول مرگ و میر'!$O$2:$O$108))/LOOKUP('محاسبات سالانه'!B103,'جدول مرگ و میر'!$A$2:$A$108,'جدول مرگ و میر'!$M$2:$M$108))*IF(db!$D$10="بله",1,0)</f>
        <v>0</v>
      </c>
      <c r="P103" s="195">
        <f>IF(A103=0,0,IF(db!$D$11="بله",(db!$B$11)*F103,0))</f>
        <v>0</v>
      </c>
      <c r="Q103" s="196">
        <f>IF(B103&gt;59,0,IF(B103=0,0,IF(P103&lt;=db!$L$5,P103,db!$L$5)))</f>
        <v>0</v>
      </c>
      <c r="R103" s="194">
        <f>IF(A103=0,0,IF(db!$D$12="بله",(db!$B$12)*F103,0))</f>
        <v>0</v>
      </c>
      <c r="S103" s="194">
        <f>IF(B103&gt;59,0,IF(B103=0,0,IF(R103&lt;=db!$L$6,R103,db!$L$6)))</f>
        <v>0</v>
      </c>
      <c r="T103" s="213"/>
      <c r="U103" s="199">
        <f>IF(A103=0,0,IF(B103&lt;(db!$E$2+2),LOOKUP(B103,'جدول مرگ و میر'!$A$2:$A$108,'جدول مرگ و میر'!$P$2:$P$108),IF((B103&gt;=db!$E$2+4),LOOKUP(B103,'جدول مرگ و میر'!$A$2:$A$108,'جدول مرگ و میر'!$R$2:$R$108),LOOKUP(B103,'جدول مرگ و میر'!$A$2:$A$108,'جدول مرگ و میر'!$Q$2:$Q$108))))</f>
        <v>0</v>
      </c>
      <c r="V103" s="200">
        <f t="shared" si="53"/>
        <v>0</v>
      </c>
      <c r="W103" s="201">
        <f>IF(A103=0,0,LOOKUP(db!$A$8,db!$AK$4:$AK$8,db!$AL$4:$AL$8))</f>
        <v>0</v>
      </c>
      <c r="X103" s="202">
        <f t="shared" si="54"/>
        <v>0</v>
      </c>
      <c r="Y103" s="200">
        <f>IF(A103=0,0,LOOKUP(db!$A$8,db!$AK$4:$AK$8,db!$AM$4:$AM$8))</f>
        <v>0</v>
      </c>
      <c r="Z103" s="203">
        <f t="shared" si="55"/>
        <v>0</v>
      </c>
      <c r="AA103" s="204">
        <f>IF(A103=0,0,LOOKUP(db!$A$8,db!$AK$4:$AK$8,db!$AN$4:$AN$8))</f>
        <v>0</v>
      </c>
      <c r="AB103" s="202">
        <f t="shared" si="56"/>
        <v>0</v>
      </c>
      <c r="AC103" s="200">
        <f>IF(db!$D$8="بله",Y103,0)</f>
        <v>0</v>
      </c>
      <c r="AD103" s="203">
        <f t="shared" si="57"/>
        <v>0</v>
      </c>
      <c r="AE103" s="204">
        <f>IF(db!$D$10="بله",Y103,0)</f>
        <v>0</v>
      </c>
      <c r="AF103" s="202">
        <f t="shared" si="47"/>
        <v>0</v>
      </c>
      <c r="AG103" s="203">
        <f>IF(A103=0,0,IF(B103&gt;60,0,LOOKUP(B103,db!$AP$3:$AP$63,db!$AQ$3:$AQ$63)))</f>
        <v>0</v>
      </c>
      <c r="AH103" s="203">
        <f t="shared" si="48"/>
        <v>0</v>
      </c>
      <c r="AI103" s="202">
        <f>IF(A103=0,0,IF(B103&gt;60,0,LOOKUP(B103,db!$AP$3:$AP$63,db!$AR$3:$AR$63)))</f>
        <v>0</v>
      </c>
      <c r="AJ103" s="202">
        <f t="shared" si="49"/>
        <v>0</v>
      </c>
      <c r="AK103" s="205"/>
      <c r="AL103" s="206">
        <f t="shared" si="50"/>
        <v>0</v>
      </c>
      <c r="AM103" s="207">
        <f t="shared" si="51"/>
        <v>0</v>
      </c>
      <c r="AN103" s="206">
        <f t="shared" si="52"/>
        <v>0</v>
      </c>
      <c r="AO103" s="207">
        <f t="shared" si="41"/>
        <v>0</v>
      </c>
      <c r="AP103" s="206">
        <f>(db!$AF$4/100)*(C103-AO103)</f>
        <v>0</v>
      </c>
      <c r="AQ103" s="206">
        <f>(db!$AF$8/100)*(C103-AO103)</f>
        <v>0</v>
      </c>
      <c r="AR103" s="207"/>
      <c r="AS103" s="206"/>
      <c r="AT103" s="206"/>
      <c r="AU103" s="207">
        <f t="shared" si="58"/>
        <v>0</v>
      </c>
      <c r="AV103" s="214"/>
      <c r="AW103" s="209">
        <f t="shared" si="59"/>
        <v>0</v>
      </c>
      <c r="AX103" s="210">
        <f>IF(A103=0,0,((AW103)*(1+db!Y105))+((AX102)*(1+db!U105)))</f>
        <v>0</v>
      </c>
      <c r="AY103" s="210">
        <f t="shared" si="45"/>
        <v>0</v>
      </c>
      <c r="AZ103" s="193">
        <f t="shared" si="43"/>
        <v>102</v>
      </c>
      <c r="BA103" s="211"/>
      <c r="BB103" s="211"/>
    </row>
    <row r="104" spans="1:54" x14ac:dyDescent="0.2">
      <c r="A104" s="192">
        <f>IF(A103=0,0,IF(db!$E$5&lt;A103+1,0,A103+1))</f>
        <v>0</v>
      </c>
      <c r="B104" s="193">
        <f t="shared" si="46"/>
        <v>0</v>
      </c>
      <c r="C104" s="194">
        <f>IF(A104=0,0,(C103*(1+db!$B$3)))</f>
        <v>0</v>
      </c>
      <c r="D104" s="194">
        <f>IF(A104=0,0,SUM($C$2:C104))</f>
        <v>0</v>
      </c>
      <c r="E104" s="195">
        <f>IF(A104=0,0,db!$E$4*((1+db!$B$4)^(A104-1)))</f>
        <v>0</v>
      </c>
      <c r="F104" s="195">
        <f>IF(E104&lt;=db!$L$7,E104,db!$L$7)</f>
        <v>0</v>
      </c>
      <c r="G104" s="194">
        <f>IF(A104=0,0,IF(db!$D$6="بله",(db!$B$6)*F104,0))</f>
        <v>0</v>
      </c>
      <c r="H104" s="194">
        <f>IF(G104&lt;=db!$L$2,G104,db!$L$2)</f>
        <v>0</v>
      </c>
      <c r="I104" s="195">
        <f>IF(A104=0,0,IF(db!$D$7="بله",(db!$B$7)*F104,0))</f>
        <v>0</v>
      </c>
      <c r="J104" s="196">
        <f>IF(B104&gt;69,0,IF(B104=0,0,IF(I104&lt;=db!$L$3,I104,db!$L$3)))</f>
        <v>0</v>
      </c>
      <c r="K104" s="194">
        <f>IF(A104=0,0,IF(db!$D$9="بله",(db!$B$9)*F104,0))</f>
        <v>0</v>
      </c>
      <c r="L104" s="194">
        <f>IF(B104&gt;69,0,IF(B104=0,0,IF(K104&lt;=db!$L$4,K104,db!$L$4)))</f>
        <v>0</v>
      </c>
      <c r="M104" s="197">
        <f>IF(AND(db!$D$8="بله",B104&lt;69,B104&gt;0),1,0)</f>
        <v>0</v>
      </c>
      <c r="N104" s="195">
        <f>(N105+C105)*M104*((1)/(1+db!AA106))*(LOOKUP(B104,'جدول مرگ و میر'!$A$2:$A$108,'جدول مرگ و میر'!$E$2:$E$108))</f>
        <v>0</v>
      </c>
      <c r="O104" s="194">
        <f>C104*db!B$10*IF('محاسبات سالانه'!B104&gt;69,0,(LOOKUP('محاسبات سالانه'!B104+1,'جدول مرگ و میر'!$A$2:$A$108,'جدول مرگ و میر'!$O$2:$O$108)-LOOKUP('محاسبات سالانه'!B104+11,'جدول مرگ و میر'!$A$2:$A$108,'جدول مرگ و میر'!$O$2:$O$108))/LOOKUP('محاسبات سالانه'!B104,'جدول مرگ و میر'!$A$2:$A$108,'جدول مرگ و میر'!$M$2:$M$108))*IF(db!$D$10="بله",1,0)</f>
        <v>0</v>
      </c>
      <c r="P104" s="195">
        <f>IF(A104=0,0,IF(db!$D$11="بله",(db!$B$11)*F104,0))</f>
        <v>0</v>
      </c>
      <c r="Q104" s="196">
        <f>IF(B104&gt;59,0,IF(B104=0,0,IF(P104&lt;=db!$L$5,P104,db!$L$5)))</f>
        <v>0</v>
      </c>
      <c r="R104" s="194">
        <f>IF(A104=0,0,IF(db!$D$12="بله",(db!$B$12)*F104,0))</f>
        <v>0</v>
      </c>
      <c r="S104" s="194">
        <f>IF(B104&gt;59,0,IF(B104=0,0,IF(R104&lt;=db!$L$6,R104,db!$L$6)))</f>
        <v>0</v>
      </c>
      <c r="T104" s="213"/>
      <c r="U104" s="199">
        <f>IF(A104=0,0,IF(B104&lt;(db!$E$2+2),LOOKUP(B104,'جدول مرگ و میر'!$A$2:$A$108,'جدول مرگ و میر'!$P$2:$P$108),IF((B104&gt;=db!$E$2+4),LOOKUP(B104,'جدول مرگ و میر'!$A$2:$A$108,'جدول مرگ و میر'!$R$2:$R$108),LOOKUP(B104,'جدول مرگ و میر'!$A$2:$A$108,'جدول مرگ و میر'!$Q$2:$Q$108))))</f>
        <v>0</v>
      </c>
      <c r="V104" s="200">
        <f t="shared" si="53"/>
        <v>0</v>
      </c>
      <c r="W104" s="201">
        <f>IF(A104=0,0,LOOKUP(db!$A$8,db!$AK$4:$AK$8,db!$AL$4:$AL$8))</f>
        <v>0</v>
      </c>
      <c r="X104" s="202">
        <f t="shared" si="54"/>
        <v>0</v>
      </c>
      <c r="Y104" s="200">
        <f>IF(A104=0,0,LOOKUP(db!$A$8,db!$AK$4:$AK$8,db!$AM$4:$AM$8))</f>
        <v>0</v>
      </c>
      <c r="Z104" s="203">
        <f t="shared" si="55"/>
        <v>0</v>
      </c>
      <c r="AA104" s="204">
        <f>IF(A104=0,0,LOOKUP(db!$A$8,db!$AK$4:$AK$8,db!$AN$4:$AN$8))</f>
        <v>0</v>
      </c>
      <c r="AB104" s="202">
        <f t="shared" si="56"/>
        <v>0</v>
      </c>
      <c r="AC104" s="200">
        <f>IF(db!$D$8="بله",Y104,0)</f>
        <v>0</v>
      </c>
      <c r="AD104" s="203">
        <f t="shared" si="57"/>
        <v>0</v>
      </c>
      <c r="AE104" s="204">
        <f>IF(db!$D$10="بله",Y104,0)</f>
        <v>0</v>
      </c>
      <c r="AF104" s="202">
        <f t="shared" si="47"/>
        <v>0</v>
      </c>
      <c r="AG104" s="203">
        <f>IF(A104=0,0,IF(B104&gt;60,0,LOOKUP(B104,db!$AP$3:$AP$63,db!$AQ$3:$AQ$63)))</f>
        <v>0</v>
      </c>
      <c r="AH104" s="203">
        <f t="shared" si="48"/>
        <v>0</v>
      </c>
      <c r="AI104" s="202">
        <f>IF(A104=0,0,IF(B104&gt;60,0,LOOKUP(B104,db!$AP$3:$AP$63,db!$AR$3:$AR$63)))</f>
        <v>0</v>
      </c>
      <c r="AJ104" s="202">
        <f t="shared" si="49"/>
        <v>0</v>
      </c>
      <c r="AK104" s="205"/>
      <c r="AL104" s="206">
        <f t="shared" si="50"/>
        <v>0</v>
      </c>
      <c r="AM104" s="207">
        <f t="shared" si="51"/>
        <v>0</v>
      </c>
      <c r="AN104" s="206">
        <f t="shared" si="52"/>
        <v>0</v>
      </c>
      <c r="AO104" s="207">
        <f t="shared" si="41"/>
        <v>0</v>
      </c>
      <c r="AP104" s="206">
        <f>(db!$AF$4/100)*(C104-AO104)</f>
        <v>0</v>
      </c>
      <c r="AQ104" s="206">
        <f>(db!$AF$8/100)*(C104-AO104)</f>
        <v>0</v>
      </c>
      <c r="AR104" s="207"/>
      <c r="AS104" s="206"/>
      <c r="AT104" s="206"/>
      <c r="AU104" s="207">
        <f t="shared" si="58"/>
        <v>0</v>
      </c>
      <c r="AV104" s="214"/>
      <c r="AW104" s="209">
        <f t="shared" si="59"/>
        <v>0</v>
      </c>
      <c r="AX104" s="210">
        <f>IF(A104=0,0,((AW104)*(1+db!Y106))+((AX103)*(1+db!U106)))</f>
        <v>0</v>
      </c>
      <c r="AY104" s="210">
        <f t="shared" si="45"/>
        <v>0</v>
      </c>
      <c r="AZ104" s="193">
        <f t="shared" si="43"/>
        <v>103</v>
      </c>
      <c r="BA104" s="211"/>
      <c r="BB104" s="211"/>
    </row>
    <row r="105" spans="1:54" x14ac:dyDescent="0.2">
      <c r="A105" s="192">
        <f>IF(A104=0,0,IF(db!$E$5&lt;A104+1,0,A104+1))</f>
        <v>0</v>
      </c>
      <c r="B105" s="193">
        <f t="shared" si="46"/>
        <v>0</v>
      </c>
      <c r="C105" s="194">
        <f>IF(A105=0,0,(C104*(1+db!$B$3)))</f>
        <v>0</v>
      </c>
      <c r="D105" s="194">
        <f>IF(A105=0,0,SUM($C$2:C105))</f>
        <v>0</v>
      </c>
      <c r="E105" s="195">
        <f>IF(A105=0,0,db!$E$4*((1+db!$B$4)^(A105-1)))</f>
        <v>0</v>
      </c>
      <c r="F105" s="195">
        <f>IF(E105&lt;=db!$L$7,E105,db!$L$7)</f>
        <v>0</v>
      </c>
      <c r="G105" s="194">
        <f>IF(A105=0,0,IF(db!$D$6="بله",(db!$B$6)*F105,0))</f>
        <v>0</v>
      </c>
      <c r="H105" s="194">
        <f>IF(G105&lt;=db!$L$2,G105,db!$L$2)</f>
        <v>0</v>
      </c>
      <c r="I105" s="195">
        <f>IF(A105=0,0,IF(db!$D$7="بله",(db!$B$7)*F105,0))</f>
        <v>0</v>
      </c>
      <c r="J105" s="196">
        <f>IF(B105&gt;69,0,IF(B105=0,0,IF(I105&lt;=db!$L$3,I105,db!$L$3)))</f>
        <v>0</v>
      </c>
      <c r="K105" s="194">
        <f>IF(A105=0,0,IF(db!$D$9="بله",(db!$B$9)*F105,0))</f>
        <v>0</v>
      </c>
      <c r="L105" s="194">
        <f>IF(B105&gt;69,0,IF(B105=0,0,IF(K105&lt;=db!$L$4,K105,db!$L$4)))</f>
        <v>0</v>
      </c>
      <c r="M105" s="197">
        <f>IF(AND(db!$D$8="بله",B105&lt;69,B105&gt;0),1,0)</f>
        <v>0</v>
      </c>
      <c r="N105" s="195">
        <f>(N106+C106)*M105*((1)/(1+db!AA107))*(LOOKUP(B105,'جدول مرگ و میر'!$A$2:$A$108,'جدول مرگ و میر'!$E$2:$E$108))</f>
        <v>0</v>
      </c>
      <c r="O105" s="194">
        <f>C105*db!B$10*IF('محاسبات سالانه'!B105&gt;69,0,(LOOKUP('محاسبات سالانه'!B105+1,'جدول مرگ و میر'!$A$2:$A$108,'جدول مرگ و میر'!$O$2:$O$108)-LOOKUP('محاسبات سالانه'!B105+11,'جدول مرگ و میر'!$A$2:$A$108,'جدول مرگ و میر'!$O$2:$O$108))/LOOKUP('محاسبات سالانه'!B105,'جدول مرگ و میر'!$A$2:$A$108,'جدول مرگ و میر'!$M$2:$M$108))*IF(db!$D$10="بله",1,0)</f>
        <v>0</v>
      </c>
      <c r="P105" s="195">
        <f>IF(A105=0,0,IF(db!$D$11="بله",(db!$B$11)*F105,0))</f>
        <v>0</v>
      </c>
      <c r="Q105" s="196">
        <f>IF(B105&gt;59,0,IF(B105=0,0,IF(P105&lt;=db!$L$5,P105,db!$L$5)))</f>
        <v>0</v>
      </c>
      <c r="R105" s="194">
        <f>IF(A105=0,0,IF(db!$D$12="بله",(db!$B$12)*F105,0))</f>
        <v>0</v>
      </c>
      <c r="S105" s="194">
        <f>IF(B105&gt;59,0,IF(B105=0,0,IF(R105&lt;=db!$L$6,R105,db!$L$6)))</f>
        <v>0</v>
      </c>
      <c r="T105" s="213"/>
      <c r="U105" s="199">
        <f>IF(A105=0,0,IF(B105&lt;(db!$E$2+2),LOOKUP(B105,'جدول مرگ و میر'!$A$2:$A$108,'جدول مرگ و میر'!$P$2:$P$108),IF((B105&gt;=db!$E$2+4),LOOKUP(B105,'جدول مرگ و میر'!$A$2:$A$108,'جدول مرگ و میر'!$R$2:$R$108),LOOKUP(B105,'جدول مرگ و میر'!$A$2:$A$108,'جدول مرگ و میر'!$Q$2:$Q$108))))</f>
        <v>0</v>
      </c>
      <c r="V105" s="200">
        <f t="shared" si="53"/>
        <v>0</v>
      </c>
      <c r="W105" s="201">
        <f>IF(A105=0,0,LOOKUP(db!$A$8,db!$AK$4:$AK$8,db!$AL$4:$AL$8))</f>
        <v>0</v>
      </c>
      <c r="X105" s="202">
        <f t="shared" si="54"/>
        <v>0</v>
      </c>
      <c r="Y105" s="200">
        <f>IF(A105=0,0,LOOKUP(db!$A$8,db!$AK$4:$AK$8,db!$AM$4:$AM$8))</f>
        <v>0</v>
      </c>
      <c r="Z105" s="203">
        <f t="shared" si="55"/>
        <v>0</v>
      </c>
      <c r="AA105" s="204">
        <f>IF(A105=0,0,LOOKUP(db!$A$8,db!$AK$4:$AK$8,db!$AN$4:$AN$8))</f>
        <v>0</v>
      </c>
      <c r="AB105" s="202">
        <f t="shared" si="56"/>
        <v>0</v>
      </c>
      <c r="AC105" s="200">
        <f>IF(db!$D$8="بله",Y105,0)</f>
        <v>0</v>
      </c>
      <c r="AD105" s="203">
        <f t="shared" si="57"/>
        <v>0</v>
      </c>
      <c r="AE105" s="204">
        <f>IF(db!$D$10="بله",Y105,0)</f>
        <v>0</v>
      </c>
      <c r="AF105" s="202">
        <f t="shared" si="47"/>
        <v>0</v>
      </c>
      <c r="AG105" s="203">
        <f>IF(A105=0,0,IF(B105&gt;60,0,LOOKUP(B105,db!$AP$3:$AP$63,db!$AQ$3:$AQ$63)))</f>
        <v>0</v>
      </c>
      <c r="AH105" s="203">
        <f t="shared" si="48"/>
        <v>0</v>
      </c>
      <c r="AI105" s="202">
        <f>IF(A105=0,0,IF(B105&gt;60,0,LOOKUP(B105,db!$AP$3:$AP$63,db!$AR$3:$AR$63)))</f>
        <v>0</v>
      </c>
      <c r="AJ105" s="202">
        <f t="shared" si="49"/>
        <v>0</v>
      </c>
      <c r="AK105" s="205"/>
      <c r="AL105" s="206">
        <f t="shared" si="50"/>
        <v>0</v>
      </c>
      <c r="AM105" s="207">
        <f t="shared" si="51"/>
        <v>0</v>
      </c>
      <c r="AN105" s="206">
        <f t="shared" si="52"/>
        <v>0</v>
      </c>
      <c r="AO105" s="207">
        <f t="shared" si="41"/>
        <v>0</v>
      </c>
      <c r="AP105" s="206">
        <f>(db!$AF$4/100)*(C105-AO105)</f>
        <v>0</v>
      </c>
      <c r="AQ105" s="206">
        <f>(db!$AF$8/100)*(C105-AO105)</f>
        <v>0</v>
      </c>
      <c r="AR105" s="207"/>
      <c r="AS105" s="206"/>
      <c r="AT105" s="206"/>
      <c r="AU105" s="207">
        <f t="shared" si="58"/>
        <v>0</v>
      </c>
      <c r="AV105" s="214"/>
      <c r="AW105" s="209">
        <f t="shared" si="59"/>
        <v>0</v>
      </c>
      <c r="AX105" s="210">
        <f>IF(A105=0,0,((AW105)*(1+db!Y107))+((AX104)*(1+db!U107)))</f>
        <v>0</v>
      </c>
      <c r="AY105" s="210">
        <f t="shared" si="45"/>
        <v>0</v>
      </c>
      <c r="AZ105" s="193">
        <f t="shared" si="43"/>
        <v>104</v>
      </c>
      <c r="BA105" s="211"/>
      <c r="BB105" s="211"/>
    </row>
    <row r="106" spans="1:54" x14ac:dyDescent="0.2">
      <c r="A106" s="192">
        <f>IF(A105=0,0,IF(db!$E$5&lt;A105+1,0,A105+1))</f>
        <v>0</v>
      </c>
      <c r="B106" s="193">
        <f t="shared" si="46"/>
        <v>0</v>
      </c>
      <c r="C106" s="194">
        <f>IF(A106=0,0,(C105*(1+db!$B$3)))</f>
        <v>0</v>
      </c>
      <c r="D106" s="194">
        <f>IF(A106=0,0,SUM($C$2:C106))</f>
        <v>0</v>
      </c>
      <c r="E106" s="195">
        <f>IF(A106=0,0,db!$E$4*((1+db!$B$4)^(A106-1)))</f>
        <v>0</v>
      </c>
      <c r="F106" s="195">
        <f>IF(E106&lt;=db!$L$7,E106,db!$L$7)</f>
        <v>0</v>
      </c>
      <c r="G106" s="194">
        <f>IF(A106=0,0,IF(db!$D$6="بله",(db!$B$6)*F106,0))</f>
        <v>0</v>
      </c>
      <c r="H106" s="194">
        <f>IF(G106&lt;=db!$L$2,G106,db!$L$2)</f>
        <v>0</v>
      </c>
      <c r="I106" s="195">
        <f>IF(A106=0,0,IF(db!$D$7="بله",(db!$B$7)*F106,0))</f>
        <v>0</v>
      </c>
      <c r="J106" s="196">
        <f>IF(B106&gt;69,0,IF(B106=0,0,IF(I106&lt;=db!$L$3,I106,db!$L$3)))</f>
        <v>0</v>
      </c>
      <c r="K106" s="194">
        <f>IF(A106=0,0,IF(db!$D$9="بله",(db!$B$9)*F106,0))</f>
        <v>0</v>
      </c>
      <c r="L106" s="194">
        <f>IF(B106&gt;69,0,IF(B106=0,0,IF(K106&lt;=db!$L$4,K106,db!$L$4)))</f>
        <v>0</v>
      </c>
      <c r="M106" s="197">
        <f>IF(AND(db!$D$8="بله",B106&lt;69,B106&gt;0),1,0)</f>
        <v>0</v>
      </c>
      <c r="N106" s="195">
        <f>(N107+C107)*M106*((1)/(1+db!AA108))*(LOOKUP(B106,'جدول مرگ و میر'!$A$2:$A$108,'جدول مرگ و میر'!$E$2:$E$108))</f>
        <v>0</v>
      </c>
      <c r="O106" s="194">
        <f>C106*db!B$10*IF('محاسبات سالانه'!B106&gt;69,0,(LOOKUP('محاسبات سالانه'!B106+1,'جدول مرگ و میر'!$A$2:$A$108,'جدول مرگ و میر'!$O$2:$O$108)-LOOKUP('محاسبات سالانه'!B106+11,'جدول مرگ و میر'!$A$2:$A$108,'جدول مرگ و میر'!$O$2:$O$108))/LOOKUP('محاسبات سالانه'!B106,'جدول مرگ و میر'!$A$2:$A$108,'جدول مرگ و میر'!$M$2:$M$108))*IF(db!$D$10="بله",1,0)</f>
        <v>0</v>
      </c>
      <c r="P106" s="195">
        <f>IF(A106=0,0,IF(db!$D$11="بله",(db!$B$11)*F106,0))</f>
        <v>0</v>
      </c>
      <c r="Q106" s="196">
        <f>IF(B106&gt;59,0,IF(B106=0,0,IF(P106&lt;=db!$L$5,P106,db!$L$5)))</f>
        <v>0</v>
      </c>
      <c r="R106" s="194">
        <f>IF(A106=0,0,IF(db!$D$12="بله",(db!$B$12)*F106,0))</f>
        <v>0</v>
      </c>
      <c r="S106" s="194">
        <f>IF(B106&gt;59,0,IF(B106=0,0,IF(R106&lt;=db!$L$6,R106,db!$L$6)))</f>
        <v>0</v>
      </c>
      <c r="T106" s="213"/>
      <c r="U106" s="199">
        <f>IF(A106=0,0,IF(B106&lt;(db!$E$2+2),LOOKUP(B106,'جدول مرگ و میر'!$A$2:$A$108,'جدول مرگ و میر'!$P$2:$P$108),IF((B106&gt;=db!$E$2+4),LOOKUP(B106,'جدول مرگ و میر'!$A$2:$A$108,'جدول مرگ و میر'!$R$2:$R$108),LOOKUP(B106,'جدول مرگ و میر'!$A$2:$A$108,'جدول مرگ و میر'!$Q$2:$Q$108))))</f>
        <v>0</v>
      </c>
      <c r="V106" s="200">
        <f t="shared" si="53"/>
        <v>0</v>
      </c>
      <c r="W106" s="201">
        <f>IF(A106=0,0,LOOKUP(db!$A$8,db!$AK$4:$AK$8,db!$AL$4:$AL$8))</f>
        <v>0</v>
      </c>
      <c r="X106" s="202">
        <f t="shared" si="54"/>
        <v>0</v>
      </c>
      <c r="Y106" s="200">
        <f>IF(A106=0,0,LOOKUP(db!$A$8,db!$AK$4:$AK$8,db!$AM$4:$AM$8))</f>
        <v>0</v>
      </c>
      <c r="Z106" s="203">
        <f t="shared" si="55"/>
        <v>0</v>
      </c>
      <c r="AA106" s="204">
        <f>IF(A106=0,0,LOOKUP(db!$A$8,db!$AK$4:$AK$8,db!$AN$4:$AN$8))</f>
        <v>0</v>
      </c>
      <c r="AB106" s="202">
        <f t="shared" si="56"/>
        <v>0</v>
      </c>
      <c r="AC106" s="200">
        <f>IF(db!$D$8="بله",Y106,0)</f>
        <v>0</v>
      </c>
      <c r="AD106" s="203">
        <f t="shared" si="57"/>
        <v>0</v>
      </c>
      <c r="AE106" s="204">
        <f>IF(db!$D$10="بله",Y106,0)</f>
        <v>0</v>
      </c>
      <c r="AF106" s="202">
        <f t="shared" si="47"/>
        <v>0</v>
      </c>
      <c r="AG106" s="203">
        <f>IF(A106=0,0,IF(B106&gt;60,0,LOOKUP(B106,db!$AP$3:$AP$63,db!$AQ$3:$AQ$63)))</f>
        <v>0</v>
      </c>
      <c r="AH106" s="203">
        <f t="shared" si="48"/>
        <v>0</v>
      </c>
      <c r="AI106" s="202">
        <f>IF(A106=0,0,IF(B106&gt;60,0,LOOKUP(B106,db!$AP$3:$AP$63,db!$AR$3:$AR$63)))</f>
        <v>0</v>
      </c>
      <c r="AJ106" s="202">
        <f t="shared" si="49"/>
        <v>0</v>
      </c>
      <c r="AK106" s="205"/>
      <c r="AL106" s="206">
        <f t="shared" si="50"/>
        <v>0</v>
      </c>
      <c r="AM106" s="207">
        <f t="shared" si="51"/>
        <v>0</v>
      </c>
      <c r="AN106" s="206">
        <f t="shared" si="52"/>
        <v>0</v>
      </c>
      <c r="AO106" s="207">
        <f t="shared" si="41"/>
        <v>0</v>
      </c>
      <c r="AP106" s="206">
        <f>(db!$AF$4/100)*(C106-AO106)</f>
        <v>0</v>
      </c>
      <c r="AQ106" s="206">
        <f>(db!$AF$8/100)*(C106-AO106)</f>
        <v>0</v>
      </c>
      <c r="AR106" s="207"/>
      <c r="AS106" s="206"/>
      <c r="AT106" s="206"/>
      <c r="AU106" s="207">
        <f t="shared" si="58"/>
        <v>0</v>
      </c>
      <c r="AV106" s="214"/>
      <c r="AW106" s="209">
        <f t="shared" si="59"/>
        <v>0</v>
      </c>
      <c r="AX106" s="210">
        <f>IF(A106=0,0,((AW106)*(1+db!Y108))+((AX105)*(1+db!U108)))</f>
        <v>0</v>
      </c>
      <c r="AY106" s="210">
        <f t="shared" si="45"/>
        <v>0</v>
      </c>
      <c r="AZ106" s="193">
        <f t="shared" si="43"/>
        <v>105</v>
      </c>
      <c r="BA106" s="211"/>
      <c r="BB106" s="211"/>
    </row>
    <row r="107" spans="1:54" x14ac:dyDescent="0.2">
      <c r="A107" s="192">
        <f>IF(A106=0,0,IF(db!$E$5&lt;A106+1,0,A106+1))</f>
        <v>0</v>
      </c>
      <c r="B107" s="193">
        <f t="shared" si="46"/>
        <v>0</v>
      </c>
      <c r="C107" s="194">
        <f>IF(A107=0,0,(C106*(1+db!$B$3)))</f>
        <v>0</v>
      </c>
      <c r="D107" s="194">
        <f>IF(A107=0,0,SUM($C$2:C107))</f>
        <v>0</v>
      </c>
      <c r="E107" s="195">
        <f>IF(A107=0,0,db!$E$4*((1+db!$B$4)^(A107-1)))</f>
        <v>0</v>
      </c>
      <c r="F107" s="195">
        <f>IF(E107&lt;=db!$L$7,E107,db!$L$7)</f>
        <v>0</v>
      </c>
      <c r="G107" s="194">
        <f>IF(A107=0,0,IF(db!$D$6="بله",(db!$B$6)*F107,0))</f>
        <v>0</v>
      </c>
      <c r="H107" s="194">
        <f>IF(G107&lt;=db!$L$2,G107,db!$L$2)</f>
        <v>0</v>
      </c>
      <c r="I107" s="195">
        <f>IF(A107=0,0,IF(db!$D$7="بله",(db!$B$7)*F107,0))</f>
        <v>0</v>
      </c>
      <c r="J107" s="196">
        <f>IF(B107&gt;69,0,IF(B107=0,0,IF(I107&lt;=db!$L$3,I107,db!$L$3)))</f>
        <v>0</v>
      </c>
      <c r="K107" s="194">
        <f>IF(A107=0,0,IF(db!$D$9="بله",(db!$B$9)*F107,0))</f>
        <v>0</v>
      </c>
      <c r="L107" s="194">
        <f>IF(B107&gt;69,0,IF(B107=0,0,IF(K107&lt;=db!$L$4,K107,db!$L$4)))</f>
        <v>0</v>
      </c>
      <c r="M107" s="197">
        <f>IF(AND(db!$D$8="بله",B107&lt;69,B107&gt;0),1,0)</f>
        <v>0</v>
      </c>
      <c r="N107" s="195">
        <f>(N108+C108)*M107*((1)/(1+db!AA109))*(LOOKUP(B107,'جدول مرگ و میر'!$A$2:$A$108,'جدول مرگ و میر'!$E$2:$E$108))</f>
        <v>0</v>
      </c>
      <c r="O107" s="194">
        <f>C107*db!B$10*IF('محاسبات سالانه'!B107&gt;69,0,(LOOKUP('محاسبات سالانه'!B107+1,'جدول مرگ و میر'!$A$2:$A$108,'جدول مرگ و میر'!$O$2:$O$108)-LOOKUP('محاسبات سالانه'!B107+11,'جدول مرگ و میر'!$A$2:$A$108,'جدول مرگ و میر'!$O$2:$O$108))/LOOKUP('محاسبات سالانه'!B107,'جدول مرگ و میر'!$A$2:$A$108,'جدول مرگ و میر'!$M$2:$M$108))*IF(db!$D$10="بله",1,0)</f>
        <v>0</v>
      </c>
      <c r="P107" s="195">
        <f>IF(A107=0,0,IF(db!$D$11="بله",(db!$B$11)*F107,0))</f>
        <v>0</v>
      </c>
      <c r="Q107" s="196">
        <f>IF(B107&gt;59,0,IF(B107=0,0,IF(P107&lt;=db!$L$5,P107,db!$L$5)))</f>
        <v>0</v>
      </c>
      <c r="R107" s="194">
        <f>IF(A107=0,0,IF(db!$D$12="بله",(db!$B$12)*F107,0))</f>
        <v>0</v>
      </c>
      <c r="S107" s="194">
        <f>IF(B107&gt;59,0,IF(B107=0,0,IF(R107&lt;=db!$L$6,R107,db!$L$6)))</f>
        <v>0</v>
      </c>
      <c r="T107" s="213"/>
      <c r="U107" s="199">
        <f>IF(A107=0,0,IF(B107&lt;(db!$E$2+2),LOOKUP(B107,'جدول مرگ و میر'!$A$2:$A$108,'جدول مرگ و میر'!$P$2:$P$108),IF((B107&gt;=db!$E$2+4),LOOKUP(B107,'جدول مرگ و میر'!$A$2:$A$108,'جدول مرگ و میر'!$R$2:$R$108),LOOKUP(B107,'جدول مرگ و میر'!$A$2:$A$108,'جدول مرگ و میر'!$Q$2:$Q$108))))</f>
        <v>0</v>
      </c>
      <c r="V107" s="200">
        <f t="shared" si="53"/>
        <v>0</v>
      </c>
      <c r="W107" s="201">
        <f>IF(A107=0,0,LOOKUP(db!$A$8,db!$AK$4:$AK$8,db!$AL$4:$AL$8))</f>
        <v>0</v>
      </c>
      <c r="X107" s="202">
        <f t="shared" si="54"/>
        <v>0</v>
      </c>
      <c r="Y107" s="200">
        <f>IF(A107=0,0,LOOKUP(db!$A$8,db!$AK$4:$AK$8,db!$AM$4:$AM$8))</f>
        <v>0</v>
      </c>
      <c r="Z107" s="203">
        <f t="shared" si="55"/>
        <v>0</v>
      </c>
      <c r="AA107" s="204">
        <f>IF(A107=0,0,LOOKUP(db!$A$8,db!$AK$4:$AK$8,db!$AN$4:$AN$8))</f>
        <v>0</v>
      </c>
      <c r="AB107" s="202">
        <f t="shared" si="56"/>
        <v>0</v>
      </c>
      <c r="AC107" s="200">
        <f>IF(db!$D$8="بله",Y107,0)</f>
        <v>0</v>
      </c>
      <c r="AD107" s="203">
        <f t="shared" si="57"/>
        <v>0</v>
      </c>
      <c r="AE107" s="204">
        <f>IF(db!$D$10="بله",Y107,0)</f>
        <v>0</v>
      </c>
      <c r="AF107" s="202">
        <f t="shared" si="47"/>
        <v>0</v>
      </c>
      <c r="AG107" s="203">
        <f>IF(A107=0,0,IF(B107&gt;60,0,LOOKUP(B107,db!$AP$3:$AP$63,db!$AQ$3:$AQ$63)))</f>
        <v>0</v>
      </c>
      <c r="AH107" s="203">
        <f t="shared" si="48"/>
        <v>0</v>
      </c>
      <c r="AI107" s="202">
        <f>IF(A107=0,0,IF(B107&gt;60,0,LOOKUP(B107,db!$AP$3:$AP$63,db!$AR$3:$AR$63)))</f>
        <v>0</v>
      </c>
      <c r="AJ107" s="202">
        <f t="shared" si="49"/>
        <v>0</v>
      </c>
      <c r="AK107" s="205"/>
      <c r="AL107" s="206">
        <f t="shared" si="50"/>
        <v>0</v>
      </c>
      <c r="AM107" s="207">
        <f t="shared" si="51"/>
        <v>0</v>
      </c>
      <c r="AN107" s="206">
        <f t="shared" si="52"/>
        <v>0</v>
      </c>
      <c r="AO107" s="207">
        <f t="shared" si="41"/>
        <v>0</v>
      </c>
      <c r="AP107" s="206">
        <f>(db!$AF$4/100)*(C107-AO107)</f>
        <v>0</v>
      </c>
      <c r="AQ107" s="206">
        <f>(db!$AF$8/100)*(C107-AO107)</f>
        <v>0</v>
      </c>
      <c r="AR107" s="207"/>
      <c r="AS107" s="206"/>
      <c r="AT107" s="206"/>
      <c r="AU107" s="207">
        <f t="shared" si="58"/>
        <v>0</v>
      </c>
      <c r="AV107" s="214"/>
      <c r="AW107" s="209">
        <f t="shared" si="59"/>
        <v>0</v>
      </c>
      <c r="AX107" s="210">
        <f>IF(A107=0,0,((AW107)*(1+db!Y109))+((AX106)*(1+db!U109)))</f>
        <v>0</v>
      </c>
      <c r="AY107" s="210">
        <f t="shared" si="45"/>
        <v>0</v>
      </c>
      <c r="AZ107" s="193">
        <f t="shared" si="43"/>
        <v>106</v>
      </c>
      <c r="BA107" s="211"/>
      <c r="BB107" s="211"/>
    </row>
    <row r="108" spans="1:54" x14ac:dyDescent="0.2">
      <c r="AY108" s="211"/>
      <c r="AZ108" s="211"/>
      <c r="BA108" s="211"/>
      <c r="BB108" s="211"/>
    </row>
    <row r="109" spans="1:54" x14ac:dyDescent="0.2">
      <c r="AY109" s="211"/>
      <c r="AZ109" s="211"/>
      <c r="BA109" s="211"/>
      <c r="BB109" s="211"/>
    </row>
    <row r="110" spans="1:54" x14ac:dyDescent="0.2">
      <c r="AY110" s="211"/>
      <c r="AZ110" s="211"/>
      <c r="BA110" s="211"/>
      <c r="BB110" s="211"/>
    </row>
    <row r="111" spans="1:54" x14ac:dyDescent="0.2">
      <c r="AY111" s="211"/>
      <c r="AZ111" s="211"/>
      <c r="BA111" s="211"/>
      <c r="BB111" s="211"/>
    </row>
    <row r="112" spans="1:54" x14ac:dyDescent="0.2">
      <c r="AY112" s="211"/>
      <c r="AZ112" s="211"/>
      <c r="BA112" s="211"/>
      <c r="BB112" s="211"/>
    </row>
    <row r="113" spans="51:54" x14ac:dyDescent="0.2">
      <c r="AY113" s="211"/>
      <c r="AZ113" s="211"/>
      <c r="BA113" s="211"/>
      <c r="BB113" s="211"/>
    </row>
    <row r="114" spans="51:54" x14ac:dyDescent="0.2">
      <c r="AY114" s="211"/>
      <c r="AZ114" s="211"/>
      <c r="BA114" s="211"/>
      <c r="BB114" s="211"/>
    </row>
    <row r="115" spans="51:54" x14ac:dyDescent="0.2">
      <c r="AY115" s="211"/>
      <c r="AZ115" s="211"/>
      <c r="BA115" s="211"/>
      <c r="BB115" s="211"/>
    </row>
    <row r="116" spans="51:54" x14ac:dyDescent="0.2">
      <c r="AY116" s="211"/>
      <c r="AZ116" s="211"/>
      <c r="BA116" s="211"/>
      <c r="BB116" s="211"/>
    </row>
    <row r="117" spans="51:54" x14ac:dyDescent="0.2">
      <c r="AY117" s="211"/>
      <c r="AZ117" s="211"/>
      <c r="BA117" s="211"/>
      <c r="BB117" s="211"/>
    </row>
    <row r="118" spans="51:54" x14ac:dyDescent="0.2">
      <c r="AY118" s="211"/>
      <c r="AZ118" s="211"/>
      <c r="BA118" s="211"/>
      <c r="BB118" s="211"/>
    </row>
    <row r="119" spans="51:54" x14ac:dyDescent="0.2">
      <c r="AY119" s="211"/>
      <c r="AZ119" s="211"/>
      <c r="BA119" s="211"/>
      <c r="BB119" s="211"/>
    </row>
    <row r="120" spans="51:54" x14ac:dyDescent="0.2">
      <c r="AY120" s="211"/>
      <c r="AZ120" s="211"/>
      <c r="BA120" s="211"/>
      <c r="BB120" s="211"/>
    </row>
    <row r="121" spans="51:54" x14ac:dyDescent="0.2">
      <c r="AY121" s="211"/>
      <c r="AZ121" s="211"/>
      <c r="BA121" s="211"/>
      <c r="BB121" s="211"/>
    </row>
    <row r="122" spans="51:54" x14ac:dyDescent="0.2">
      <c r="AY122" s="211"/>
      <c r="AZ122" s="211"/>
      <c r="BA122" s="211"/>
      <c r="BB122" s="211"/>
    </row>
    <row r="123" spans="51:54" x14ac:dyDescent="0.2">
      <c r="AY123" s="211"/>
      <c r="AZ123" s="211"/>
      <c r="BA123" s="211"/>
      <c r="BB123" s="211"/>
    </row>
    <row r="124" spans="51:54" x14ac:dyDescent="0.2">
      <c r="AY124" s="211"/>
      <c r="AZ124" s="211"/>
      <c r="BA124" s="211"/>
      <c r="BB124" s="211"/>
    </row>
    <row r="125" spans="51:54" x14ac:dyDescent="0.2">
      <c r="AY125" s="211"/>
      <c r="AZ125" s="211"/>
      <c r="BA125" s="211"/>
      <c r="BB125" s="211"/>
    </row>
    <row r="126" spans="51:54" x14ac:dyDescent="0.2">
      <c r="AY126" s="211"/>
      <c r="AZ126" s="211"/>
      <c r="BA126" s="211"/>
      <c r="BB126" s="211"/>
    </row>
    <row r="127" spans="51:54" x14ac:dyDescent="0.2">
      <c r="AY127" s="211"/>
      <c r="AZ127" s="211"/>
      <c r="BA127" s="211"/>
      <c r="BB127" s="211"/>
    </row>
    <row r="128" spans="51:54" x14ac:dyDescent="0.2">
      <c r="AY128" s="211"/>
      <c r="AZ128" s="211"/>
      <c r="BA128" s="211"/>
      <c r="BB128" s="211"/>
    </row>
    <row r="129" spans="51:54" x14ac:dyDescent="0.2">
      <c r="AY129" s="211"/>
      <c r="AZ129" s="211"/>
      <c r="BA129" s="211"/>
      <c r="BB129" s="211"/>
    </row>
    <row r="130" spans="51:54" x14ac:dyDescent="0.2">
      <c r="AY130" s="211"/>
      <c r="AZ130" s="211"/>
      <c r="BA130" s="211"/>
      <c r="BB130" s="211"/>
    </row>
    <row r="131" spans="51:54" x14ac:dyDescent="0.2">
      <c r="AY131" s="211"/>
      <c r="AZ131" s="211"/>
      <c r="BA131" s="211"/>
      <c r="BB131" s="211"/>
    </row>
    <row r="132" spans="51:54" x14ac:dyDescent="0.2">
      <c r="AY132" s="211"/>
      <c r="AZ132" s="211"/>
      <c r="BA132" s="211"/>
      <c r="BB132" s="211"/>
    </row>
    <row r="133" spans="51:54" x14ac:dyDescent="0.2">
      <c r="AY133" s="211"/>
      <c r="AZ133" s="211"/>
      <c r="BA133" s="211"/>
      <c r="BB133" s="211"/>
    </row>
    <row r="134" spans="51:54" x14ac:dyDescent="0.2">
      <c r="AY134" s="211"/>
      <c r="AZ134" s="211"/>
      <c r="BA134" s="211"/>
      <c r="BB134" s="211"/>
    </row>
    <row r="135" spans="51:54" x14ac:dyDescent="0.2">
      <c r="AY135" s="211"/>
      <c r="AZ135" s="211"/>
      <c r="BA135" s="211"/>
      <c r="BB135" s="211"/>
    </row>
    <row r="136" spans="51:54" x14ac:dyDescent="0.2">
      <c r="AY136" s="211"/>
      <c r="AZ136" s="211"/>
      <c r="BA136" s="211"/>
      <c r="BB136" s="211"/>
    </row>
    <row r="137" spans="51:54" x14ac:dyDescent="0.2">
      <c r="AY137" s="211"/>
      <c r="AZ137" s="211"/>
      <c r="BA137" s="211"/>
      <c r="BB137" s="211"/>
    </row>
    <row r="138" spans="51:54" x14ac:dyDescent="0.2">
      <c r="AY138" s="211"/>
      <c r="AZ138" s="211"/>
      <c r="BA138" s="211"/>
      <c r="BB138" s="211"/>
    </row>
    <row r="139" spans="51:54" x14ac:dyDescent="0.2">
      <c r="AY139" s="211"/>
      <c r="AZ139" s="211"/>
      <c r="BA139" s="211"/>
      <c r="BB139" s="211"/>
    </row>
    <row r="140" spans="51:54" x14ac:dyDescent="0.2">
      <c r="AY140" s="211"/>
      <c r="AZ140" s="211"/>
      <c r="BA140" s="211"/>
      <c r="BB140" s="211"/>
    </row>
    <row r="141" spans="51:54" x14ac:dyDescent="0.2">
      <c r="AY141" s="211"/>
      <c r="AZ141" s="211"/>
      <c r="BA141" s="211"/>
      <c r="BB141" s="211"/>
    </row>
    <row r="142" spans="51:54" x14ac:dyDescent="0.2">
      <c r="AY142" s="211"/>
      <c r="AZ142" s="211"/>
      <c r="BA142" s="211"/>
      <c r="BB142" s="211"/>
    </row>
    <row r="143" spans="51:54" x14ac:dyDescent="0.2">
      <c r="AY143" s="211"/>
      <c r="AZ143" s="211"/>
      <c r="BA143" s="211"/>
      <c r="BB143" s="211"/>
    </row>
    <row r="144" spans="51:54" x14ac:dyDescent="0.2">
      <c r="AY144" s="211"/>
      <c r="AZ144" s="211"/>
      <c r="BA144" s="211"/>
      <c r="BB144" s="211"/>
    </row>
    <row r="145" spans="51:54" x14ac:dyDescent="0.2">
      <c r="AY145" s="211"/>
      <c r="AZ145" s="211"/>
      <c r="BA145" s="211"/>
      <c r="BB145" s="211"/>
    </row>
    <row r="146" spans="51:54" x14ac:dyDescent="0.2">
      <c r="AY146" s="211"/>
      <c r="AZ146" s="211"/>
      <c r="BA146" s="211"/>
      <c r="BB146" s="211"/>
    </row>
    <row r="147" spans="51:54" x14ac:dyDescent="0.2">
      <c r="AY147" s="211"/>
      <c r="AZ147" s="211"/>
      <c r="BA147" s="211"/>
      <c r="BB147" s="211"/>
    </row>
    <row r="148" spans="51:54" x14ac:dyDescent="0.2">
      <c r="AY148" s="211"/>
      <c r="AZ148" s="211"/>
      <c r="BA148" s="211"/>
      <c r="BB148" s="211"/>
    </row>
    <row r="149" spans="51:54" x14ac:dyDescent="0.2">
      <c r="AY149" s="211"/>
      <c r="AZ149" s="211"/>
      <c r="BA149" s="211"/>
      <c r="BB149" s="211"/>
    </row>
    <row r="150" spans="51:54" x14ac:dyDescent="0.2">
      <c r="AY150" s="211"/>
      <c r="AZ150" s="211"/>
      <c r="BA150" s="211"/>
      <c r="BB150" s="211"/>
    </row>
    <row r="151" spans="51:54" x14ac:dyDescent="0.2">
      <c r="AY151" s="211"/>
      <c r="AZ151" s="211"/>
      <c r="BA151" s="211"/>
      <c r="BB151" s="211"/>
    </row>
    <row r="152" spans="51:54" x14ac:dyDescent="0.2">
      <c r="AY152" s="211"/>
      <c r="AZ152" s="211"/>
      <c r="BA152" s="211"/>
      <c r="BB152" s="211"/>
    </row>
    <row r="153" spans="51:54" x14ac:dyDescent="0.2">
      <c r="AY153" s="211"/>
      <c r="AZ153" s="211"/>
      <c r="BA153" s="211"/>
      <c r="BB153" s="211"/>
    </row>
    <row r="154" spans="51:54" x14ac:dyDescent="0.2">
      <c r="AY154" s="211"/>
      <c r="AZ154" s="211"/>
      <c r="BA154" s="211"/>
      <c r="BB154" s="211"/>
    </row>
    <row r="155" spans="51:54" x14ac:dyDescent="0.2">
      <c r="AY155" s="211"/>
      <c r="AZ155" s="211"/>
      <c r="BA155" s="211"/>
      <c r="BB155" s="211"/>
    </row>
    <row r="156" spans="51:54" x14ac:dyDescent="0.2">
      <c r="AY156" s="211"/>
      <c r="AZ156" s="211"/>
      <c r="BA156" s="211"/>
      <c r="BB156" s="211"/>
    </row>
    <row r="157" spans="51:54" x14ac:dyDescent="0.2">
      <c r="AY157" s="211"/>
      <c r="AZ157" s="211"/>
      <c r="BA157" s="211"/>
      <c r="BB157" s="211"/>
    </row>
    <row r="158" spans="51:54" x14ac:dyDescent="0.2">
      <c r="AY158" s="211"/>
      <c r="AZ158" s="211"/>
      <c r="BA158" s="211"/>
      <c r="BB158" s="211"/>
    </row>
    <row r="159" spans="51:54" x14ac:dyDescent="0.2">
      <c r="AY159" s="211"/>
      <c r="AZ159" s="211"/>
      <c r="BA159" s="211"/>
      <c r="BB159" s="211"/>
    </row>
    <row r="160" spans="51:54" x14ac:dyDescent="0.2">
      <c r="AY160" s="211"/>
      <c r="AZ160" s="211"/>
      <c r="BA160" s="211"/>
      <c r="BB160" s="211"/>
    </row>
    <row r="161" spans="51:54" x14ac:dyDescent="0.2">
      <c r="AY161" s="211"/>
      <c r="AZ161" s="211"/>
      <c r="BA161" s="211"/>
      <c r="BB161" s="211"/>
    </row>
    <row r="162" spans="51:54" x14ac:dyDescent="0.2">
      <c r="AY162" s="211"/>
      <c r="AZ162" s="211"/>
      <c r="BA162" s="211"/>
      <c r="BB162" s="211"/>
    </row>
    <row r="163" spans="51:54" x14ac:dyDescent="0.2">
      <c r="AY163" s="211"/>
      <c r="AZ163" s="211"/>
      <c r="BA163" s="211"/>
      <c r="BB163" s="211"/>
    </row>
    <row r="164" spans="51:54" x14ac:dyDescent="0.2">
      <c r="AY164" s="211"/>
      <c r="AZ164" s="211"/>
      <c r="BA164" s="211"/>
      <c r="BB164" s="211"/>
    </row>
    <row r="165" spans="51:54" x14ac:dyDescent="0.2">
      <c r="AY165" s="211"/>
      <c r="AZ165" s="211"/>
      <c r="BA165" s="211"/>
      <c r="BB165" s="211"/>
    </row>
    <row r="166" spans="51:54" x14ac:dyDescent="0.2">
      <c r="AY166" s="211"/>
      <c r="AZ166" s="211"/>
      <c r="BA166" s="211"/>
      <c r="BB166" s="211"/>
    </row>
    <row r="167" spans="51:54" x14ac:dyDescent="0.2">
      <c r="AY167" s="211"/>
      <c r="AZ167" s="211"/>
      <c r="BA167" s="211"/>
      <c r="BB167" s="211"/>
    </row>
    <row r="168" spans="51:54" x14ac:dyDescent="0.2">
      <c r="AY168" s="211"/>
      <c r="AZ168" s="211"/>
      <c r="BA168" s="211"/>
      <c r="BB168" s="211"/>
    </row>
    <row r="169" spans="51:54" x14ac:dyDescent="0.2">
      <c r="AY169" s="211"/>
      <c r="AZ169" s="211"/>
      <c r="BA169" s="211"/>
      <c r="BB169" s="211"/>
    </row>
    <row r="170" spans="51:54" x14ac:dyDescent="0.2">
      <c r="AY170" s="211"/>
      <c r="AZ170" s="211"/>
      <c r="BA170" s="211"/>
      <c r="BB170" s="211"/>
    </row>
    <row r="171" spans="51:54" x14ac:dyDescent="0.2">
      <c r="AY171" s="211"/>
      <c r="AZ171" s="211"/>
      <c r="BA171" s="211"/>
      <c r="BB171" s="211"/>
    </row>
    <row r="172" spans="51:54" x14ac:dyDescent="0.2">
      <c r="AY172" s="211"/>
      <c r="AZ172" s="211"/>
      <c r="BA172" s="211"/>
      <c r="BB172" s="211"/>
    </row>
    <row r="173" spans="51:54" x14ac:dyDescent="0.2">
      <c r="AY173" s="211"/>
      <c r="AZ173" s="211"/>
      <c r="BA173" s="211"/>
      <c r="BB173" s="211"/>
    </row>
    <row r="174" spans="51:54" x14ac:dyDescent="0.2">
      <c r="AY174" s="211"/>
      <c r="AZ174" s="211"/>
      <c r="BA174" s="211"/>
      <c r="BB174" s="211"/>
    </row>
    <row r="175" spans="51:54" x14ac:dyDescent="0.2">
      <c r="AY175" s="211"/>
      <c r="AZ175" s="211"/>
      <c r="BA175" s="211"/>
      <c r="BB175" s="211"/>
    </row>
    <row r="176" spans="51:54" x14ac:dyDescent="0.2">
      <c r="AY176" s="211"/>
      <c r="AZ176" s="211"/>
      <c r="BA176" s="211"/>
      <c r="BB176" s="211"/>
    </row>
    <row r="177" spans="51:54" x14ac:dyDescent="0.2">
      <c r="AY177" s="211"/>
      <c r="AZ177" s="211"/>
      <c r="BA177" s="211"/>
      <c r="BB177" s="211"/>
    </row>
    <row r="178" spans="51:54" x14ac:dyDescent="0.2">
      <c r="AY178" s="211"/>
      <c r="AZ178" s="211"/>
      <c r="BA178" s="211"/>
      <c r="BB178" s="211"/>
    </row>
    <row r="179" spans="51:54" x14ac:dyDescent="0.2">
      <c r="AY179" s="211"/>
      <c r="AZ179" s="211"/>
      <c r="BA179" s="211"/>
      <c r="BB179" s="211"/>
    </row>
    <row r="180" spans="51:54" x14ac:dyDescent="0.2">
      <c r="AY180" s="211"/>
      <c r="AZ180" s="211"/>
      <c r="BA180" s="211"/>
      <c r="BB180" s="211"/>
    </row>
    <row r="181" spans="51:54" x14ac:dyDescent="0.2">
      <c r="AY181" s="211"/>
      <c r="AZ181" s="211"/>
      <c r="BA181" s="211"/>
      <c r="BB181" s="211"/>
    </row>
    <row r="182" spans="51:54" x14ac:dyDescent="0.2">
      <c r="AY182" s="211"/>
      <c r="AZ182" s="211"/>
      <c r="BA182" s="211"/>
      <c r="BB182" s="211"/>
    </row>
    <row r="183" spans="51:54" x14ac:dyDescent="0.2">
      <c r="AY183" s="211"/>
      <c r="AZ183" s="211"/>
      <c r="BA183" s="211"/>
      <c r="BB183" s="211"/>
    </row>
    <row r="184" spans="51:54" x14ac:dyDescent="0.2">
      <c r="AY184" s="211"/>
      <c r="AZ184" s="211"/>
      <c r="BA184" s="211"/>
      <c r="BB184" s="211"/>
    </row>
    <row r="185" spans="51:54" x14ac:dyDescent="0.2">
      <c r="AY185" s="211"/>
      <c r="AZ185" s="211"/>
      <c r="BA185" s="211"/>
      <c r="BB185" s="211"/>
    </row>
    <row r="186" spans="51:54" x14ac:dyDescent="0.2">
      <c r="AY186" s="211"/>
      <c r="AZ186" s="211"/>
      <c r="BA186" s="211"/>
      <c r="BB186" s="211"/>
    </row>
    <row r="187" spans="51:54" x14ac:dyDescent="0.2">
      <c r="AY187" s="211"/>
      <c r="AZ187" s="211"/>
      <c r="BA187" s="211"/>
      <c r="BB187" s="211"/>
    </row>
    <row r="188" spans="51:54" x14ac:dyDescent="0.2">
      <c r="AY188" s="211"/>
      <c r="AZ188" s="211"/>
      <c r="BA188" s="211"/>
      <c r="BB188" s="211"/>
    </row>
    <row r="189" spans="51:54" x14ac:dyDescent="0.2">
      <c r="AY189" s="211"/>
      <c r="AZ189" s="211"/>
      <c r="BA189" s="211"/>
      <c r="BB189" s="211"/>
    </row>
    <row r="190" spans="51:54" x14ac:dyDescent="0.2">
      <c r="AY190" s="211"/>
      <c r="AZ190" s="211"/>
      <c r="BA190" s="211"/>
      <c r="BB190" s="211"/>
    </row>
    <row r="191" spans="51:54" x14ac:dyDescent="0.2">
      <c r="AY191" s="211"/>
      <c r="AZ191" s="211"/>
      <c r="BA191" s="211"/>
      <c r="BB191" s="211"/>
    </row>
    <row r="192" spans="51:54" x14ac:dyDescent="0.2">
      <c r="AY192" s="211"/>
      <c r="AZ192" s="211"/>
      <c r="BA192" s="211"/>
      <c r="BB192" s="211"/>
    </row>
    <row r="193" spans="51:54" x14ac:dyDescent="0.2">
      <c r="AY193" s="211"/>
      <c r="AZ193" s="211"/>
      <c r="BA193" s="211"/>
      <c r="BB193" s="211"/>
    </row>
    <row r="194" spans="51:54" x14ac:dyDescent="0.2">
      <c r="AY194" s="211"/>
      <c r="AZ194" s="211"/>
      <c r="BA194" s="211"/>
      <c r="BB194" s="211"/>
    </row>
    <row r="195" spans="51:54" x14ac:dyDescent="0.2">
      <c r="AY195" s="211"/>
      <c r="AZ195" s="211"/>
      <c r="BA195" s="211"/>
      <c r="BB195" s="211"/>
    </row>
    <row r="196" spans="51:54" x14ac:dyDescent="0.2">
      <c r="AY196" s="211"/>
      <c r="AZ196" s="211"/>
      <c r="BA196" s="211"/>
      <c r="BB196" s="211"/>
    </row>
    <row r="197" spans="51:54" x14ac:dyDescent="0.2">
      <c r="AY197" s="211"/>
      <c r="AZ197" s="211"/>
      <c r="BA197" s="211"/>
      <c r="BB197" s="211"/>
    </row>
    <row r="198" spans="51:54" x14ac:dyDescent="0.2">
      <c r="AY198" s="211"/>
      <c r="AZ198" s="211"/>
      <c r="BA198" s="211"/>
      <c r="BB198" s="211"/>
    </row>
    <row r="199" spans="51:54" x14ac:dyDescent="0.2">
      <c r="AY199" s="211"/>
      <c r="AZ199" s="211"/>
      <c r="BA199" s="211"/>
      <c r="BB199" s="211"/>
    </row>
    <row r="200" spans="51:54" x14ac:dyDescent="0.2">
      <c r="AY200" s="211"/>
      <c r="AZ200" s="211"/>
      <c r="BA200" s="211"/>
      <c r="BB200" s="211"/>
    </row>
    <row r="201" spans="51:54" x14ac:dyDescent="0.2">
      <c r="AY201" s="211"/>
      <c r="AZ201" s="211"/>
      <c r="BA201" s="211"/>
      <c r="BB201" s="211"/>
    </row>
    <row r="202" spans="51:54" x14ac:dyDescent="0.2">
      <c r="AY202" s="211"/>
      <c r="AZ202" s="211"/>
      <c r="BA202" s="211"/>
      <c r="BB202" s="211"/>
    </row>
    <row r="203" spans="51:54" x14ac:dyDescent="0.2">
      <c r="AY203" s="211"/>
      <c r="AZ203" s="211"/>
      <c r="BA203" s="211"/>
      <c r="BB203" s="211"/>
    </row>
    <row r="204" spans="51:54" x14ac:dyDescent="0.2">
      <c r="AY204" s="211"/>
      <c r="AZ204" s="211"/>
      <c r="BA204" s="211"/>
      <c r="BB204" s="211"/>
    </row>
    <row r="205" spans="51:54" x14ac:dyDescent="0.2">
      <c r="AY205" s="211"/>
      <c r="AZ205" s="211"/>
      <c r="BA205" s="211"/>
      <c r="BB205" s="211"/>
    </row>
    <row r="206" spans="51:54" x14ac:dyDescent="0.2">
      <c r="AY206" s="211"/>
      <c r="AZ206" s="211"/>
      <c r="BA206" s="211"/>
      <c r="BB206" s="211"/>
    </row>
    <row r="207" spans="51:54" x14ac:dyDescent="0.2">
      <c r="AY207" s="211"/>
      <c r="AZ207" s="211"/>
      <c r="BA207" s="211"/>
      <c r="BB207" s="211"/>
    </row>
    <row r="208" spans="51:54" x14ac:dyDescent="0.2">
      <c r="AY208" s="211"/>
      <c r="AZ208" s="211"/>
      <c r="BA208" s="211"/>
      <c r="BB208" s="211"/>
    </row>
    <row r="209" spans="51:54" x14ac:dyDescent="0.2">
      <c r="AY209" s="211"/>
      <c r="AZ209" s="211"/>
      <c r="BA209" s="211"/>
      <c r="BB209" s="211"/>
    </row>
    <row r="210" spans="51:54" x14ac:dyDescent="0.2">
      <c r="AY210" s="211"/>
      <c r="AZ210" s="211"/>
      <c r="BA210" s="211"/>
      <c r="BB210" s="211"/>
    </row>
    <row r="211" spans="51:54" x14ac:dyDescent="0.2">
      <c r="AY211" s="211"/>
      <c r="AZ211" s="211"/>
      <c r="BA211" s="211"/>
      <c r="BB211" s="211"/>
    </row>
    <row r="212" spans="51:54" x14ac:dyDescent="0.2">
      <c r="AY212" s="211"/>
      <c r="AZ212" s="211"/>
      <c r="BA212" s="211"/>
      <c r="BB212" s="211"/>
    </row>
    <row r="213" spans="51:54" x14ac:dyDescent="0.2">
      <c r="AY213" s="211"/>
      <c r="AZ213" s="211"/>
      <c r="BA213" s="211"/>
      <c r="BB213" s="211"/>
    </row>
    <row r="214" spans="51:54" x14ac:dyDescent="0.2">
      <c r="AY214" s="211"/>
      <c r="AZ214" s="211"/>
      <c r="BA214" s="211"/>
      <c r="BB214" s="211"/>
    </row>
    <row r="215" spans="51:54" x14ac:dyDescent="0.2">
      <c r="AY215" s="211"/>
      <c r="AZ215" s="211"/>
      <c r="BA215" s="211"/>
      <c r="BB215" s="211"/>
    </row>
    <row r="216" spans="51:54" x14ac:dyDescent="0.2">
      <c r="AY216" s="211"/>
      <c r="AZ216" s="211"/>
      <c r="BA216" s="211"/>
      <c r="BB216" s="211"/>
    </row>
    <row r="217" spans="51:54" x14ac:dyDescent="0.2">
      <c r="AY217" s="211"/>
      <c r="AZ217" s="211"/>
      <c r="BA217" s="211"/>
      <c r="BB217" s="211"/>
    </row>
    <row r="218" spans="51:54" x14ac:dyDescent="0.2">
      <c r="AY218" s="211"/>
      <c r="AZ218" s="211"/>
      <c r="BA218" s="211"/>
      <c r="BB218" s="211"/>
    </row>
    <row r="219" spans="51:54" x14ac:dyDescent="0.2">
      <c r="AY219" s="211"/>
      <c r="AZ219" s="211"/>
      <c r="BA219" s="211"/>
      <c r="BB219" s="211"/>
    </row>
    <row r="220" spans="51:54" x14ac:dyDescent="0.2">
      <c r="AY220" s="211"/>
      <c r="AZ220" s="211"/>
      <c r="BA220" s="211"/>
      <c r="BB220" s="211"/>
    </row>
    <row r="221" spans="51:54" x14ac:dyDescent="0.2">
      <c r="AY221" s="211"/>
      <c r="AZ221" s="211"/>
      <c r="BA221" s="211"/>
      <c r="BB221" s="211"/>
    </row>
    <row r="222" spans="51:54" x14ac:dyDescent="0.2">
      <c r="AY222" s="211"/>
      <c r="AZ222" s="211"/>
      <c r="BA222" s="211"/>
      <c r="BB222" s="211"/>
    </row>
    <row r="223" spans="51:54" x14ac:dyDescent="0.2">
      <c r="AY223" s="211"/>
      <c r="AZ223" s="211"/>
      <c r="BA223" s="211"/>
      <c r="BB223" s="211"/>
    </row>
    <row r="224" spans="51:54" x14ac:dyDescent="0.2">
      <c r="AY224" s="211"/>
      <c r="AZ224" s="211"/>
      <c r="BA224" s="211"/>
      <c r="BB224" s="211"/>
    </row>
    <row r="225" spans="51:54" x14ac:dyDescent="0.2">
      <c r="AY225" s="211"/>
      <c r="AZ225" s="211"/>
      <c r="BA225" s="211"/>
      <c r="BB225" s="211"/>
    </row>
    <row r="226" spans="51:54" x14ac:dyDescent="0.2">
      <c r="AY226" s="211"/>
      <c r="AZ226" s="211"/>
      <c r="BA226" s="211"/>
      <c r="BB226" s="211"/>
    </row>
    <row r="227" spans="51:54" x14ac:dyDescent="0.2">
      <c r="AY227" s="211"/>
      <c r="AZ227" s="211"/>
      <c r="BA227" s="211"/>
      <c r="BB227" s="211"/>
    </row>
    <row r="228" spans="51:54" x14ac:dyDescent="0.2">
      <c r="AY228" s="211"/>
      <c r="AZ228" s="211"/>
      <c r="BA228" s="211"/>
      <c r="BB228" s="211"/>
    </row>
    <row r="229" spans="51:54" x14ac:dyDescent="0.2">
      <c r="AY229" s="211"/>
      <c r="AZ229" s="211"/>
      <c r="BA229" s="211"/>
      <c r="BB229" s="211"/>
    </row>
    <row r="230" spans="51:54" x14ac:dyDescent="0.2">
      <c r="AY230" s="211"/>
      <c r="AZ230" s="211"/>
      <c r="BA230" s="211"/>
      <c r="BB230" s="211"/>
    </row>
    <row r="231" spans="51:54" x14ac:dyDescent="0.2">
      <c r="AY231" s="211"/>
      <c r="AZ231" s="211"/>
      <c r="BA231" s="211"/>
      <c r="BB231" s="211"/>
    </row>
    <row r="232" spans="51:54" x14ac:dyDescent="0.2">
      <c r="AY232" s="211"/>
      <c r="AZ232" s="211"/>
      <c r="BA232" s="211"/>
      <c r="BB232" s="211"/>
    </row>
    <row r="233" spans="51:54" x14ac:dyDescent="0.2">
      <c r="AY233" s="211"/>
      <c r="AZ233" s="211"/>
      <c r="BA233" s="211"/>
      <c r="BB233" s="211"/>
    </row>
    <row r="234" spans="51:54" x14ac:dyDescent="0.2">
      <c r="AY234" s="211"/>
      <c r="AZ234" s="211"/>
      <c r="BA234" s="211"/>
      <c r="BB234" s="211"/>
    </row>
    <row r="235" spans="51:54" x14ac:dyDescent="0.2">
      <c r="AY235" s="211"/>
      <c r="AZ235" s="211"/>
      <c r="BA235" s="211"/>
      <c r="BB235" s="211"/>
    </row>
    <row r="236" spans="51:54" x14ac:dyDescent="0.2">
      <c r="AY236" s="211"/>
      <c r="AZ236" s="211"/>
      <c r="BA236" s="211"/>
      <c r="BB236" s="211"/>
    </row>
    <row r="237" spans="51:54" x14ac:dyDescent="0.2">
      <c r="AY237" s="211"/>
      <c r="AZ237" s="211"/>
      <c r="BA237" s="211"/>
      <c r="BB237" s="211"/>
    </row>
    <row r="238" spans="51:54" x14ac:dyDescent="0.2">
      <c r="AY238" s="211"/>
      <c r="AZ238" s="211"/>
      <c r="BA238" s="211"/>
      <c r="BB238" s="211"/>
    </row>
    <row r="239" spans="51:54" x14ac:dyDescent="0.2">
      <c r="AY239" s="211"/>
      <c r="AZ239" s="211"/>
      <c r="BA239" s="211"/>
      <c r="BB239" s="211"/>
    </row>
    <row r="240" spans="51:54" x14ac:dyDescent="0.2">
      <c r="AY240" s="211"/>
      <c r="AZ240" s="211"/>
      <c r="BA240" s="211"/>
      <c r="BB240" s="211"/>
    </row>
    <row r="241" spans="51:54" x14ac:dyDescent="0.2">
      <c r="AY241" s="211"/>
      <c r="AZ241" s="211"/>
      <c r="BA241" s="211"/>
      <c r="BB241" s="211"/>
    </row>
    <row r="242" spans="51:54" x14ac:dyDescent="0.2">
      <c r="AY242" s="211"/>
      <c r="AZ242" s="211"/>
      <c r="BA242" s="211"/>
      <c r="BB242" s="211"/>
    </row>
    <row r="243" spans="51:54" x14ac:dyDescent="0.2">
      <c r="AY243" s="211"/>
      <c r="AZ243" s="211"/>
      <c r="BA243" s="211"/>
      <c r="BB243" s="211"/>
    </row>
    <row r="244" spans="51:54" x14ac:dyDescent="0.2">
      <c r="AY244" s="211"/>
      <c r="AZ244" s="211"/>
      <c r="BA244" s="211"/>
      <c r="BB244" s="211"/>
    </row>
    <row r="245" spans="51:54" x14ac:dyDescent="0.2">
      <c r="AY245" s="211"/>
      <c r="AZ245" s="211"/>
      <c r="BA245" s="211"/>
      <c r="BB245" s="211"/>
    </row>
    <row r="246" spans="51:54" x14ac:dyDescent="0.2">
      <c r="AY246" s="211"/>
      <c r="AZ246" s="211"/>
      <c r="BA246" s="211"/>
      <c r="BB246" s="211"/>
    </row>
    <row r="247" spans="51:54" x14ac:dyDescent="0.2">
      <c r="AY247" s="211"/>
      <c r="AZ247" s="211"/>
      <c r="BA247" s="211"/>
      <c r="BB247" s="211"/>
    </row>
    <row r="248" spans="51:54" x14ac:dyDescent="0.2">
      <c r="AY248" s="211"/>
      <c r="AZ248" s="211"/>
      <c r="BA248" s="211"/>
      <c r="BB248" s="211"/>
    </row>
    <row r="249" spans="51:54" x14ac:dyDescent="0.2">
      <c r="AY249" s="211"/>
      <c r="AZ249" s="211"/>
      <c r="BA249" s="211"/>
      <c r="BB249" s="211"/>
    </row>
    <row r="250" spans="51:54" x14ac:dyDescent="0.2">
      <c r="AY250" s="211"/>
      <c r="AZ250" s="211"/>
      <c r="BA250" s="211"/>
      <c r="BB250" s="211"/>
    </row>
    <row r="251" spans="51:54" x14ac:dyDescent="0.2">
      <c r="AY251" s="211"/>
      <c r="AZ251" s="211"/>
      <c r="BA251" s="211"/>
      <c r="BB251" s="211"/>
    </row>
    <row r="252" spans="51:54" x14ac:dyDescent="0.2">
      <c r="AY252" s="211"/>
      <c r="AZ252" s="211"/>
      <c r="BA252" s="211"/>
      <c r="BB252" s="211"/>
    </row>
    <row r="253" spans="51:54" x14ac:dyDescent="0.2">
      <c r="AY253" s="211"/>
      <c r="AZ253" s="211"/>
      <c r="BA253" s="211"/>
      <c r="BB253" s="211"/>
    </row>
    <row r="254" spans="51:54" x14ac:dyDescent="0.2">
      <c r="AY254" s="211"/>
      <c r="AZ254" s="211"/>
      <c r="BA254" s="211"/>
      <c r="BB254" s="211"/>
    </row>
    <row r="255" spans="51:54" x14ac:dyDescent="0.2">
      <c r="AY255" s="211"/>
      <c r="AZ255" s="211"/>
      <c r="BA255" s="211"/>
      <c r="BB255" s="211"/>
    </row>
    <row r="256" spans="51:54" x14ac:dyDescent="0.2">
      <c r="AY256" s="211"/>
      <c r="AZ256" s="211"/>
      <c r="BA256" s="211"/>
      <c r="BB256" s="211"/>
    </row>
    <row r="257" spans="51:54" x14ac:dyDescent="0.2">
      <c r="AY257" s="211"/>
      <c r="AZ257" s="211"/>
      <c r="BA257" s="211"/>
      <c r="BB257" s="211"/>
    </row>
    <row r="258" spans="51:54" x14ac:dyDescent="0.2">
      <c r="AY258" s="211"/>
      <c r="AZ258" s="211"/>
      <c r="BA258" s="211"/>
      <c r="BB258" s="211"/>
    </row>
    <row r="259" spans="51:54" x14ac:dyDescent="0.2">
      <c r="AY259" s="211"/>
      <c r="AZ259" s="211"/>
      <c r="BA259" s="211"/>
      <c r="BB259" s="211"/>
    </row>
    <row r="260" spans="51:54" x14ac:dyDescent="0.2">
      <c r="AY260" s="211"/>
      <c r="AZ260" s="211"/>
      <c r="BA260" s="211"/>
      <c r="BB260" s="211"/>
    </row>
    <row r="261" spans="51:54" x14ac:dyDescent="0.2">
      <c r="AY261" s="211"/>
      <c r="AZ261" s="211"/>
      <c r="BA261" s="211"/>
      <c r="BB261" s="211"/>
    </row>
    <row r="262" spans="51:54" x14ac:dyDescent="0.2">
      <c r="AY262" s="211"/>
      <c r="AZ262" s="211"/>
      <c r="BA262" s="211"/>
      <c r="BB262" s="211"/>
    </row>
    <row r="263" spans="51:54" x14ac:dyDescent="0.2">
      <c r="AY263" s="211"/>
      <c r="AZ263" s="211"/>
      <c r="BA263" s="211"/>
      <c r="BB263" s="211"/>
    </row>
    <row r="264" spans="51:54" x14ac:dyDescent="0.2">
      <c r="AY264" s="211"/>
      <c r="AZ264" s="211"/>
      <c r="BA264" s="211"/>
      <c r="BB264" s="211"/>
    </row>
    <row r="265" spans="51:54" x14ac:dyDescent="0.2">
      <c r="AY265" s="211"/>
      <c r="AZ265" s="211"/>
      <c r="BA265" s="211"/>
      <c r="BB265" s="211"/>
    </row>
    <row r="266" spans="51:54" x14ac:dyDescent="0.2">
      <c r="AY266" s="211"/>
      <c r="AZ266" s="211"/>
      <c r="BA266" s="211"/>
      <c r="BB266" s="211"/>
    </row>
    <row r="267" spans="51:54" x14ac:dyDescent="0.2">
      <c r="AY267" s="211"/>
      <c r="AZ267" s="211"/>
      <c r="BA267" s="211"/>
      <c r="BB267" s="211"/>
    </row>
    <row r="268" spans="51:54" x14ac:dyDescent="0.2">
      <c r="AY268" s="211"/>
      <c r="AZ268" s="211"/>
      <c r="BA268" s="211"/>
      <c r="BB268" s="211"/>
    </row>
    <row r="269" spans="51:54" x14ac:dyDescent="0.2">
      <c r="AY269" s="211"/>
      <c r="AZ269" s="211"/>
      <c r="BA269" s="211"/>
      <c r="BB269" s="211"/>
    </row>
    <row r="270" spans="51:54" x14ac:dyDescent="0.2">
      <c r="AY270" s="211"/>
      <c r="AZ270" s="211"/>
      <c r="BA270" s="211"/>
      <c r="BB270" s="211"/>
    </row>
    <row r="271" spans="51:54" x14ac:dyDescent="0.2">
      <c r="AY271" s="211"/>
      <c r="AZ271" s="211"/>
      <c r="BA271" s="211"/>
      <c r="BB271" s="211"/>
    </row>
    <row r="272" spans="51:54" x14ac:dyDescent="0.2">
      <c r="AY272" s="211"/>
      <c r="AZ272" s="211"/>
      <c r="BA272" s="211"/>
      <c r="BB272" s="211"/>
    </row>
    <row r="273" spans="51:54" x14ac:dyDescent="0.2">
      <c r="AY273" s="211"/>
      <c r="AZ273" s="211"/>
      <c r="BA273" s="211"/>
      <c r="BB273" s="211"/>
    </row>
    <row r="274" spans="51:54" x14ac:dyDescent="0.2">
      <c r="AY274" s="211"/>
      <c r="AZ274" s="211"/>
      <c r="BA274" s="211"/>
      <c r="BB274" s="211"/>
    </row>
    <row r="275" spans="51:54" x14ac:dyDescent="0.2">
      <c r="AY275" s="211"/>
      <c r="AZ275" s="211"/>
      <c r="BA275" s="211"/>
      <c r="BB275" s="211"/>
    </row>
    <row r="276" spans="51:54" x14ac:dyDescent="0.2">
      <c r="AY276" s="211"/>
      <c r="AZ276" s="211"/>
      <c r="BA276" s="211"/>
      <c r="BB276" s="211"/>
    </row>
    <row r="277" spans="51:54" x14ac:dyDescent="0.2">
      <c r="AY277" s="211"/>
      <c r="AZ277" s="211"/>
      <c r="BA277" s="211"/>
      <c r="BB277" s="211"/>
    </row>
    <row r="278" spans="51:54" x14ac:dyDescent="0.2">
      <c r="AY278" s="211"/>
      <c r="AZ278" s="211"/>
      <c r="BA278" s="211"/>
      <c r="BB278" s="211"/>
    </row>
    <row r="279" spans="51:54" x14ac:dyDescent="0.2">
      <c r="AY279" s="211"/>
      <c r="AZ279" s="211"/>
      <c r="BA279" s="211"/>
      <c r="BB279" s="211"/>
    </row>
    <row r="280" spans="51:54" x14ac:dyDescent="0.2">
      <c r="AY280" s="211"/>
      <c r="AZ280" s="211"/>
      <c r="BA280" s="211"/>
      <c r="BB280" s="211"/>
    </row>
    <row r="281" spans="51:54" x14ac:dyDescent="0.2">
      <c r="AY281" s="211"/>
      <c r="AZ281" s="211"/>
      <c r="BA281" s="211"/>
      <c r="BB281" s="211"/>
    </row>
    <row r="282" spans="51:54" x14ac:dyDescent="0.2">
      <c r="AY282" s="211"/>
      <c r="AZ282" s="211"/>
      <c r="BA282" s="211"/>
      <c r="BB282" s="211"/>
    </row>
    <row r="283" spans="51:54" x14ac:dyDescent="0.2">
      <c r="AY283" s="211"/>
      <c r="AZ283" s="211"/>
      <c r="BA283" s="211"/>
      <c r="BB283" s="211"/>
    </row>
    <row r="284" spans="51:54" x14ac:dyDescent="0.2">
      <c r="AY284" s="211"/>
      <c r="AZ284" s="211"/>
      <c r="BA284" s="211"/>
      <c r="BB284" s="211"/>
    </row>
    <row r="285" spans="51:54" x14ac:dyDescent="0.2">
      <c r="AY285" s="211"/>
      <c r="AZ285" s="211"/>
      <c r="BA285" s="211"/>
      <c r="BB285" s="211"/>
    </row>
    <row r="286" spans="51:54" x14ac:dyDescent="0.2">
      <c r="AY286" s="211"/>
      <c r="AZ286" s="211"/>
      <c r="BA286" s="211"/>
      <c r="BB286" s="211"/>
    </row>
    <row r="287" spans="51:54" x14ac:dyDescent="0.2">
      <c r="AY287" s="211"/>
      <c r="AZ287" s="211"/>
      <c r="BA287" s="211"/>
      <c r="BB287" s="211"/>
    </row>
    <row r="288" spans="51:54" x14ac:dyDescent="0.2">
      <c r="AY288" s="211"/>
      <c r="AZ288" s="211"/>
      <c r="BA288" s="211"/>
      <c r="BB288" s="211"/>
    </row>
    <row r="289" spans="51:54" x14ac:dyDescent="0.2">
      <c r="AY289" s="211"/>
      <c r="AZ289" s="211"/>
      <c r="BA289" s="211"/>
      <c r="BB289" s="211"/>
    </row>
    <row r="290" spans="51:54" x14ac:dyDescent="0.2">
      <c r="AY290" s="211"/>
      <c r="AZ290" s="211"/>
      <c r="BA290" s="211"/>
      <c r="BB290" s="211"/>
    </row>
    <row r="291" spans="51:54" x14ac:dyDescent="0.2">
      <c r="AY291" s="211"/>
      <c r="AZ291" s="211"/>
      <c r="BA291" s="211"/>
      <c r="BB291" s="211"/>
    </row>
    <row r="292" spans="51:54" x14ac:dyDescent="0.2">
      <c r="AY292" s="211"/>
      <c r="AZ292" s="211"/>
      <c r="BA292" s="211"/>
      <c r="BB292" s="211"/>
    </row>
    <row r="293" spans="51:54" x14ac:dyDescent="0.2">
      <c r="AY293" s="211"/>
      <c r="AZ293" s="211"/>
      <c r="BA293" s="211"/>
      <c r="BB293" s="211"/>
    </row>
    <row r="294" spans="51:54" x14ac:dyDescent="0.2">
      <c r="AY294" s="211"/>
      <c r="AZ294" s="211"/>
      <c r="BA294" s="211"/>
      <c r="BB294" s="211"/>
    </row>
    <row r="295" spans="51:54" x14ac:dyDescent="0.2">
      <c r="AY295" s="211"/>
      <c r="AZ295" s="211"/>
      <c r="BA295" s="211"/>
      <c r="BB295" s="211"/>
    </row>
    <row r="296" spans="51:54" x14ac:dyDescent="0.2">
      <c r="AY296" s="211"/>
      <c r="AZ296" s="211"/>
      <c r="BA296" s="211"/>
      <c r="BB296" s="211"/>
    </row>
    <row r="297" spans="51:54" x14ac:dyDescent="0.2">
      <c r="AY297" s="211"/>
      <c r="AZ297" s="211"/>
      <c r="BA297" s="211"/>
      <c r="BB297" s="211"/>
    </row>
    <row r="298" spans="51:54" x14ac:dyDescent="0.2">
      <c r="AY298" s="211"/>
      <c r="AZ298" s="211"/>
      <c r="BA298" s="211"/>
      <c r="BB298" s="211"/>
    </row>
    <row r="299" spans="51:54" x14ac:dyDescent="0.2">
      <c r="AY299" s="211"/>
      <c r="AZ299" s="211"/>
      <c r="BA299" s="211"/>
      <c r="BB299" s="211"/>
    </row>
    <row r="300" spans="51:54" x14ac:dyDescent="0.2">
      <c r="AY300" s="211"/>
      <c r="AZ300" s="211"/>
      <c r="BA300" s="211"/>
      <c r="BB300" s="211"/>
    </row>
    <row r="301" spans="51:54" x14ac:dyDescent="0.2">
      <c r="AY301" s="211"/>
      <c r="AZ301" s="211"/>
      <c r="BA301" s="211"/>
      <c r="BB301" s="211"/>
    </row>
    <row r="302" spans="51:54" x14ac:dyDescent="0.2">
      <c r="AY302" s="211"/>
      <c r="AZ302" s="211"/>
      <c r="BA302" s="211"/>
      <c r="BB302" s="211"/>
    </row>
    <row r="303" spans="51:54" x14ac:dyDescent="0.2">
      <c r="AY303" s="211"/>
      <c r="AZ303" s="211"/>
      <c r="BA303" s="211"/>
      <c r="BB303" s="211"/>
    </row>
    <row r="304" spans="51:54" x14ac:dyDescent="0.2">
      <c r="AY304" s="211"/>
      <c r="AZ304" s="211"/>
      <c r="BA304" s="211"/>
      <c r="BB304" s="211"/>
    </row>
    <row r="305" spans="51:54" x14ac:dyDescent="0.2">
      <c r="AY305" s="211"/>
      <c r="AZ305" s="211"/>
      <c r="BA305" s="211"/>
      <c r="BB305" s="211"/>
    </row>
    <row r="306" spans="51:54" x14ac:dyDescent="0.2">
      <c r="AY306" s="211"/>
      <c r="AZ306" s="211"/>
      <c r="BA306" s="211"/>
      <c r="BB306" s="211"/>
    </row>
    <row r="307" spans="51:54" x14ac:dyDescent="0.2">
      <c r="AY307" s="211"/>
      <c r="AZ307" s="211"/>
      <c r="BA307" s="211"/>
      <c r="BB307" s="211"/>
    </row>
    <row r="308" spans="51:54" x14ac:dyDescent="0.2">
      <c r="AY308" s="211"/>
      <c r="AZ308" s="211"/>
      <c r="BA308" s="211"/>
      <c r="BB308" s="211"/>
    </row>
    <row r="309" spans="51:54" x14ac:dyDescent="0.2">
      <c r="AY309" s="211"/>
      <c r="AZ309" s="211"/>
      <c r="BA309" s="211"/>
      <c r="BB309" s="211"/>
    </row>
    <row r="310" spans="51:54" x14ac:dyDescent="0.2">
      <c r="AY310" s="211"/>
      <c r="AZ310" s="211"/>
      <c r="BA310" s="211"/>
      <c r="BB310" s="211"/>
    </row>
    <row r="311" spans="51:54" x14ac:dyDescent="0.2">
      <c r="AY311" s="211"/>
      <c r="AZ311" s="211"/>
      <c r="BA311" s="211"/>
      <c r="BB311" s="211"/>
    </row>
    <row r="312" spans="51:54" x14ac:dyDescent="0.2">
      <c r="AY312" s="211"/>
      <c r="AZ312" s="211"/>
      <c r="BA312" s="211"/>
      <c r="BB312" s="211"/>
    </row>
    <row r="313" spans="51:54" x14ac:dyDescent="0.2">
      <c r="AY313" s="211"/>
      <c r="AZ313" s="211"/>
      <c r="BA313" s="211"/>
      <c r="BB313" s="211"/>
    </row>
    <row r="314" spans="51:54" x14ac:dyDescent="0.2">
      <c r="AY314" s="211"/>
      <c r="AZ314" s="211"/>
      <c r="BA314" s="211"/>
      <c r="BB314" s="211"/>
    </row>
    <row r="315" spans="51:54" x14ac:dyDescent="0.2">
      <c r="AY315" s="211"/>
      <c r="AZ315" s="211"/>
      <c r="BA315" s="211"/>
      <c r="BB315" s="211"/>
    </row>
    <row r="316" spans="51:54" x14ac:dyDescent="0.2">
      <c r="AY316" s="211"/>
      <c r="AZ316" s="211"/>
      <c r="BA316" s="211"/>
      <c r="BB316" s="211"/>
    </row>
    <row r="317" spans="51:54" x14ac:dyDescent="0.2">
      <c r="AY317" s="211"/>
      <c r="AZ317" s="211"/>
      <c r="BA317" s="211"/>
      <c r="BB317" s="211"/>
    </row>
    <row r="318" spans="51:54" x14ac:dyDescent="0.2">
      <c r="AY318" s="211"/>
      <c r="AZ318" s="211"/>
      <c r="BA318" s="211"/>
      <c r="BB318" s="211"/>
    </row>
    <row r="319" spans="51:54" x14ac:dyDescent="0.2">
      <c r="AY319" s="211"/>
      <c r="AZ319" s="211"/>
      <c r="BA319" s="211"/>
      <c r="BB319" s="211"/>
    </row>
    <row r="320" spans="51:54" x14ac:dyDescent="0.2">
      <c r="AY320" s="211"/>
      <c r="AZ320" s="211"/>
      <c r="BA320" s="211"/>
      <c r="BB320" s="211"/>
    </row>
    <row r="321" spans="51:54" x14ac:dyDescent="0.2">
      <c r="AY321" s="211"/>
      <c r="AZ321" s="211"/>
      <c r="BA321" s="211"/>
      <c r="BB321" s="211"/>
    </row>
    <row r="322" spans="51:54" x14ac:dyDescent="0.2">
      <c r="AY322" s="211"/>
      <c r="AZ322" s="211"/>
      <c r="BA322" s="211"/>
      <c r="BB322" s="211"/>
    </row>
    <row r="323" spans="51:54" x14ac:dyDescent="0.2">
      <c r="AY323" s="211"/>
      <c r="AZ323" s="211"/>
      <c r="BA323" s="211"/>
      <c r="BB323" s="211"/>
    </row>
    <row r="324" spans="51:54" x14ac:dyDescent="0.2">
      <c r="AY324" s="211"/>
      <c r="AZ324" s="211"/>
      <c r="BA324" s="211"/>
      <c r="BB324" s="211"/>
    </row>
    <row r="325" spans="51:54" x14ac:dyDescent="0.2">
      <c r="AY325" s="211"/>
      <c r="AZ325" s="211"/>
      <c r="BA325" s="211"/>
      <c r="BB325" s="211"/>
    </row>
    <row r="326" spans="51:54" x14ac:dyDescent="0.2">
      <c r="AY326" s="211"/>
      <c r="AZ326" s="211"/>
      <c r="BA326" s="211"/>
      <c r="BB326" s="211"/>
    </row>
    <row r="327" spans="51:54" x14ac:dyDescent="0.2">
      <c r="AY327" s="211"/>
      <c r="AZ327" s="211"/>
      <c r="BA327" s="211"/>
      <c r="BB327" s="211"/>
    </row>
    <row r="328" spans="51:54" x14ac:dyDescent="0.2">
      <c r="AY328" s="211"/>
      <c r="AZ328" s="211"/>
      <c r="BA328" s="211"/>
      <c r="BB328" s="211"/>
    </row>
    <row r="329" spans="51:54" x14ac:dyDescent="0.2">
      <c r="AY329" s="211"/>
      <c r="AZ329" s="211"/>
      <c r="BA329" s="211"/>
      <c r="BB329" s="211"/>
    </row>
    <row r="330" spans="51:54" x14ac:dyDescent="0.2">
      <c r="AY330" s="211"/>
      <c r="AZ330" s="211"/>
      <c r="BA330" s="211"/>
      <c r="BB330" s="211"/>
    </row>
    <row r="331" spans="51:54" x14ac:dyDescent="0.2">
      <c r="AY331" s="211"/>
      <c r="AZ331" s="211"/>
      <c r="BA331" s="211"/>
      <c r="BB331" s="211"/>
    </row>
    <row r="332" spans="51:54" x14ac:dyDescent="0.2">
      <c r="AY332" s="211"/>
      <c r="AZ332" s="211"/>
      <c r="BA332" s="211"/>
      <c r="BB332" s="211"/>
    </row>
    <row r="333" spans="51:54" x14ac:dyDescent="0.2">
      <c r="AY333" s="211"/>
      <c r="AZ333" s="211"/>
      <c r="BA333" s="211"/>
      <c r="BB333" s="211"/>
    </row>
    <row r="334" spans="51:54" x14ac:dyDescent="0.2">
      <c r="AY334" s="211"/>
      <c r="AZ334" s="211"/>
      <c r="BA334" s="211"/>
      <c r="BB334" s="211"/>
    </row>
    <row r="335" spans="51:54" x14ac:dyDescent="0.2">
      <c r="AY335" s="211"/>
      <c r="AZ335" s="211"/>
      <c r="BA335" s="211"/>
      <c r="BB335" s="211"/>
    </row>
    <row r="336" spans="51:54" x14ac:dyDescent="0.2">
      <c r="AY336" s="211"/>
      <c r="AZ336" s="211"/>
      <c r="BA336" s="211"/>
      <c r="BB336" s="211"/>
    </row>
    <row r="337" spans="51:54" x14ac:dyDescent="0.2">
      <c r="AY337" s="211"/>
      <c r="AZ337" s="211"/>
      <c r="BA337" s="211"/>
      <c r="BB337" s="211"/>
    </row>
    <row r="338" spans="51:54" x14ac:dyDescent="0.2">
      <c r="AY338" s="211"/>
      <c r="AZ338" s="211"/>
      <c r="BA338" s="211"/>
      <c r="BB338" s="211"/>
    </row>
    <row r="339" spans="51:54" x14ac:dyDescent="0.2">
      <c r="AY339" s="211"/>
      <c r="AZ339" s="211"/>
      <c r="BA339" s="211"/>
      <c r="BB339" s="211"/>
    </row>
    <row r="340" spans="51:54" x14ac:dyDescent="0.2">
      <c r="AY340" s="211"/>
      <c r="AZ340" s="211"/>
      <c r="BA340" s="211"/>
      <c r="BB340" s="211"/>
    </row>
    <row r="341" spans="51:54" x14ac:dyDescent="0.2">
      <c r="AY341" s="211"/>
      <c r="AZ341" s="211"/>
      <c r="BA341" s="211"/>
      <c r="BB341" s="211"/>
    </row>
    <row r="342" spans="51:54" x14ac:dyDescent="0.2">
      <c r="AY342" s="211"/>
      <c r="AZ342" s="211"/>
      <c r="BA342" s="211"/>
      <c r="BB342" s="211"/>
    </row>
    <row r="343" spans="51:54" x14ac:dyDescent="0.2">
      <c r="AY343" s="211"/>
      <c r="AZ343" s="211"/>
      <c r="BA343" s="211"/>
      <c r="BB343" s="211"/>
    </row>
    <row r="344" spans="51:54" x14ac:dyDescent="0.2">
      <c r="AY344" s="211"/>
      <c r="AZ344" s="211"/>
      <c r="BA344" s="211"/>
      <c r="BB344" s="211"/>
    </row>
    <row r="345" spans="51:54" x14ac:dyDescent="0.2">
      <c r="AY345" s="211"/>
      <c r="AZ345" s="211"/>
      <c r="BA345" s="211"/>
      <c r="BB345" s="211"/>
    </row>
    <row r="346" spans="51:54" x14ac:dyDescent="0.2">
      <c r="AY346" s="211"/>
      <c r="AZ346" s="211"/>
      <c r="BA346" s="211"/>
      <c r="BB346" s="211"/>
    </row>
    <row r="347" spans="51:54" x14ac:dyDescent="0.2">
      <c r="AY347" s="211"/>
      <c r="AZ347" s="211"/>
      <c r="BA347" s="211"/>
      <c r="BB347" s="211"/>
    </row>
    <row r="348" spans="51:54" x14ac:dyDescent="0.2">
      <c r="AY348" s="211"/>
      <c r="AZ348" s="211"/>
      <c r="BA348" s="211"/>
      <c r="BB348" s="211"/>
    </row>
    <row r="349" spans="51:54" x14ac:dyDescent="0.2">
      <c r="AY349" s="211"/>
      <c r="AZ349" s="211"/>
      <c r="BA349" s="211"/>
      <c r="BB349" s="211"/>
    </row>
    <row r="350" spans="51:54" x14ac:dyDescent="0.2">
      <c r="AY350" s="211"/>
      <c r="AZ350" s="211"/>
      <c r="BA350" s="211"/>
      <c r="BB350" s="211"/>
    </row>
    <row r="351" spans="51:54" x14ac:dyDescent="0.2">
      <c r="AY351" s="211"/>
      <c r="AZ351" s="211"/>
      <c r="BA351" s="211"/>
      <c r="BB351" s="211"/>
    </row>
    <row r="352" spans="51:54" x14ac:dyDescent="0.2">
      <c r="AY352" s="211"/>
      <c r="AZ352" s="211"/>
      <c r="BA352" s="211"/>
      <c r="BB352" s="211"/>
    </row>
    <row r="353" spans="51:54" x14ac:dyDescent="0.2">
      <c r="AY353" s="211"/>
      <c r="AZ353" s="211"/>
      <c r="BA353" s="211"/>
      <c r="BB353" s="211"/>
    </row>
    <row r="354" spans="51:54" x14ac:dyDescent="0.2">
      <c r="AY354" s="211"/>
      <c r="AZ354" s="211"/>
      <c r="BA354" s="211"/>
      <c r="BB354" s="211"/>
    </row>
    <row r="355" spans="51:54" x14ac:dyDescent="0.2">
      <c r="AY355" s="211"/>
      <c r="AZ355" s="211"/>
      <c r="BA355" s="211"/>
      <c r="BB355" s="211"/>
    </row>
    <row r="356" spans="51:54" x14ac:dyDescent="0.2">
      <c r="AY356" s="211"/>
      <c r="AZ356" s="211"/>
      <c r="BA356" s="211"/>
      <c r="BB356" s="211"/>
    </row>
    <row r="357" spans="51:54" x14ac:dyDescent="0.2">
      <c r="AY357" s="211"/>
      <c r="AZ357" s="211"/>
      <c r="BA357" s="211"/>
      <c r="BB357" s="211"/>
    </row>
    <row r="358" spans="51:54" x14ac:dyDescent="0.2">
      <c r="AY358" s="211"/>
      <c r="AZ358" s="211"/>
      <c r="BA358" s="211"/>
      <c r="BB358" s="211"/>
    </row>
    <row r="359" spans="51:54" x14ac:dyDescent="0.2">
      <c r="AY359" s="211"/>
      <c r="AZ359" s="211"/>
      <c r="BA359" s="211"/>
      <c r="BB359" s="211"/>
    </row>
    <row r="360" spans="51:54" x14ac:dyDescent="0.2">
      <c r="AY360" s="211"/>
      <c r="AZ360" s="211"/>
      <c r="BA360" s="211"/>
      <c r="BB360" s="211"/>
    </row>
    <row r="361" spans="51:54" x14ac:dyDescent="0.2">
      <c r="AY361" s="211"/>
      <c r="AZ361" s="211"/>
      <c r="BA361" s="211"/>
      <c r="BB361" s="211"/>
    </row>
    <row r="362" spans="51:54" x14ac:dyDescent="0.2">
      <c r="AY362" s="211"/>
      <c r="AZ362" s="211"/>
      <c r="BA362" s="211"/>
      <c r="BB362" s="211"/>
    </row>
    <row r="363" spans="51:54" x14ac:dyDescent="0.2">
      <c r="AY363" s="211"/>
      <c r="AZ363" s="211"/>
      <c r="BA363" s="211"/>
      <c r="BB363" s="211"/>
    </row>
    <row r="364" spans="51:54" x14ac:dyDescent="0.2">
      <c r="AY364" s="211"/>
      <c r="AZ364" s="211"/>
      <c r="BA364" s="211"/>
      <c r="BB364" s="211"/>
    </row>
    <row r="365" spans="51:54" x14ac:dyDescent="0.2">
      <c r="AY365" s="211"/>
      <c r="AZ365" s="211"/>
      <c r="BA365" s="211"/>
      <c r="BB365" s="211"/>
    </row>
    <row r="366" spans="51:54" x14ac:dyDescent="0.2">
      <c r="AY366" s="211"/>
      <c r="AZ366" s="211"/>
      <c r="BA366" s="211"/>
      <c r="BB366" s="211"/>
    </row>
    <row r="367" spans="51:54" x14ac:dyDescent="0.2">
      <c r="AY367" s="211"/>
      <c r="AZ367" s="211"/>
      <c r="BA367" s="211"/>
      <c r="BB367" s="211"/>
    </row>
    <row r="368" spans="51:54" x14ac:dyDescent="0.2">
      <c r="AY368" s="211"/>
      <c r="AZ368" s="211"/>
      <c r="BA368" s="211"/>
      <c r="BB368" s="211"/>
    </row>
    <row r="369" spans="51:54" x14ac:dyDescent="0.2">
      <c r="AY369" s="211"/>
      <c r="AZ369" s="211"/>
      <c r="BA369" s="211"/>
      <c r="BB369" s="211"/>
    </row>
    <row r="370" spans="51:54" x14ac:dyDescent="0.2">
      <c r="AY370" s="211"/>
      <c r="AZ370" s="211"/>
      <c r="BA370" s="211"/>
      <c r="BB370" s="211"/>
    </row>
    <row r="371" spans="51:54" x14ac:dyDescent="0.2">
      <c r="AY371" s="211"/>
      <c r="AZ371" s="211"/>
      <c r="BA371" s="211"/>
      <c r="BB371" s="211"/>
    </row>
    <row r="372" spans="51:54" x14ac:dyDescent="0.2">
      <c r="AY372" s="211"/>
      <c r="AZ372" s="211"/>
      <c r="BA372" s="211"/>
      <c r="BB372" s="211"/>
    </row>
    <row r="373" spans="51:54" x14ac:dyDescent="0.2">
      <c r="AY373" s="211"/>
      <c r="AZ373" s="211"/>
      <c r="BA373" s="211"/>
      <c r="BB373" s="211"/>
    </row>
    <row r="374" spans="51:54" x14ac:dyDescent="0.2">
      <c r="AY374" s="211"/>
      <c r="AZ374" s="211"/>
      <c r="BA374" s="211"/>
      <c r="BB374" s="211"/>
    </row>
    <row r="375" spans="51:54" x14ac:dyDescent="0.2">
      <c r="AY375" s="211"/>
      <c r="AZ375" s="211"/>
      <c r="BA375" s="211"/>
      <c r="BB375" s="211"/>
    </row>
    <row r="376" spans="51:54" x14ac:dyDescent="0.2">
      <c r="AY376" s="211"/>
      <c r="AZ376" s="211"/>
      <c r="BA376" s="211"/>
      <c r="BB376" s="211"/>
    </row>
    <row r="377" spans="51:54" x14ac:dyDescent="0.2">
      <c r="AY377" s="211"/>
      <c r="AZ377" s="211"/>
      <c r="BA377" s="211"/>
      <c r="BB377" s="211"/>
    </row>
    <row r="378" spans="51:54" x14ac:dyDescent="0.2">
      <c r="AY378" s="211"/>
      <c r="AZ378" s="211"/>
      <c r="BA378" s="211"/>
      <c r="BB378" s="211"/>
    </row>
    <row r="379" spans="51:54" x14ac:dyDescent="0.2">
      <c r="AY379" s="211"/>
      <c r="AZ379" s="211"/>
      <c r="BA379" s="211"/>
      <c r="BB379" s="211"/>
    </row>
    <row r="380" spans="51:54" x14ac:dyDescent="0.2">
      <c r="AY380" s="211"/>
      <c r="AZ380" s="211"/>
      <c r="BA380" s="211"/>
      <c r="BB380" s="211"/>
    </row>
    <row r="381" spans="51:54" x14ac:dyDescent="0.2">
      <c r="AY381" s="211"/>
      <c r="AZ381" s="211"/>
      <c r="BA381" s="211"/>
      <c r="BB381" s="211"/>
    </row>
    <row r="382" spans="51:54" x14ac:dyDescent="0.2">
      <c r="AY382" s="211"/>
      <c r="AZ382" s="211"/>
      <c r="BA382" s="211"/>
      <c r="BB382" s="211"/>
    </row>
    <row r="383" spans="51:54" x14ac:dyDescent="0.2">
      <c r="AY383" s="211"/>
      <c r="AZ383" s="211"/>
      <c r="BA383" s="211"/>
      <c r="BB383" s="211"/>
    </row>
    <row r="384" spans="51:54" x14ac:dyDescent="0.2">
      <c r="AY384" s="211"/>
      <c r="AZ384" s="211"/>
      <c r="BA384" s="211"/>
      <c r="BB384" s="211"/>
    </row>
    <row r="385" spans="51:54" x14ac:dyDescent="0.2">
      <c r="AY385" s="211"/>
      <c r="AZ385" s="211"/>
      <c r="BA385" s="211"/>
      <c r="BB385" s="211"/>
    </row>
    <row r="386" spans="51:54" x14ac:dyDescent="0.2">
      <c r="AY386" s="211"/>
      <c r="AZ386" s="211"/>
      <c r="BA386" s="211"/>
      <c r="BB386" s="211"/>
    </row>
    <row r="387" spans="51:54" x14ac:dyDescent="0.2">
      <c r="AY387" s="211"/>
      <c r="AZ387" s="211"/>
      <c r="BA387" s="211"/>
      <c r="BB387" s="211"/>
    </row>
    <row r="388" spans="51:54" x14ac:dyDescent="0.2">
      <c r="AY388" s="211"/>
      <c r="AZ388" s="211"/>
      <c r="BA388" s="211"/>
      <c r="BB388" s="211"/>
    </row>
    <row r="389" spans="51:54" x14ac:dyDescent="0.2">
      <c r="AY389" s="211"/>
      <c r="AZ389" s="211"/>
      <c r="BA389" s="211"/>
      <c r="BB389" s="211"/>
    </row>
    <row r="390" spans="51:54" x14ac:dyDescent="0.2">
      <c r="AY390" s="211"/>
      <c r="AZ390" s="211"/>
      <c r="BA390" s="211"/>
      <c r="BB390" s="211"/>
    </row>
    <row r="391" spans="51:54" x14ac:dyDescent="0.2">
      <c r="AY391" s="211"/>
      <c r="AZ391" s="211"/>
      <c r="BA391" s="211"/>
      <c r="BB391" s="211"/>
    </row>
    <row r="392" spans="51:54" x14ac:dyDescent="0.2">
      <c r="AY392" s="211"/>
      <c r="AZ392" s="211"/>
      <c r="BA392" s="211"/>
      <c r="BB392" s="211"/>
    </row>
    <row r="393" spans="51:54" x14ac:dyDescent="0.2">
      <c r="AY393" s="211"/>
      <c r="AZ393" s="211"/>
      <c r="BA393" s="211"/>
      <c r="BB393" s="211"/>
    </row>
    <row r="394" spans="51:54" x14ac:dyDescent="0.2">
      <c r="AY394" s="211"/>
      <c r="AZ394" s="211"/>
      <c r="BA394" s="211"/>
      <c r="BB394" s="211"/>
    </row>
    <row r="395" spans="51:54" x14ac:dyDescent="0.2">
      <c r="AY395" s="211"/>
      <c r="AZ395" s="211"/>
      <c r="BA395" s="211"/>
      <c r="BB395" s="211"/>
    </row>
    <row r="396" spans="51:54" x14ac:dyDescent="0.2">
      <c r="AY396" s="211"/>
      <c r="AZ396" s="211"/>
      <c r="BA396" s="211"/>
      <c r="BB396" s="211"/>
    </row>
    <row r="397" spans="51:54" x14ac:dyDescent="0.2">
      <c r="AY397" s="211"/>
      <c r="AZ397" s="211"/>
      <c r="BA397" s="211"/>
      <c r="BB397" s="211"/>
    </row>
    <row r="398" spans="51:54" x14ac:dyDescent="0.2">
      <c r="AY398" s="211"/>
      <c r="AZ398" s="211"/>
      <c r="BA398" s="211"/>
      <c r="BB398" s="211"/>
    </row>
    <row r="399" spans="51:54" x14ac:dyDescent="0.2">
      <c r="AY399" s="211"/>
      <c r="AZ399" s="211"/>
      <c r="BA399" s="211"/>
      <c r="BB399" s="211"/>
    </row>
    <row r="400" spans="51:54" x14ac:dyDescent="0.2">
      <c r="AY400" s="211"/>
      <c r="AZ400" s="211"/>
      <c r="BA400" s="211"/>
      <c r="BB400" s="211"/>
    </row>
    <row r="401" spans="51:54" x14ac:dyDescent="0.2">
      <c r="AY401" s="211"/>
      <c r="AZ401" s="211"/>
      <c r="BA401" s="211"/>
      <c r="BB401" s="211"/>
    </row>
    <row r="402" spans="51:54" x14ac:dyDescent="0.2">
      <c r="AY402" s="211"/>
      <c r="AZ402" s="211"/>
      <c r="BA402" s="211"/>
      <c r="BB402" s="211"/>
    </row>
    <row r="403" spans="51:54" x14ac:dyDescent="0.2">
      <c r="AY403" s="211"/>
      <c r="AZ403" s="211"/>
      <c r="BA403" s="211"/>
      <c r="BB403" s="211"/>
    </row>
    <row r="404" spans="51:54" x14ac:dyDescent="0.2">
      <c r="AY404" s="211"/>
      <c r="AZ404" s="211"/>
      <c r="BA404" s="211"/>
      <c r="BB404" s="211"/>
    </row>
    <row r="405" spans="51:54" x14ac:dyDescent="0.2">
      <c r="AY405" s="211"/>
      <c r="AZ405" s="211"/>
      <c r="BA405" s="211"/>
      <c r="BB405" s="211"/>
    </row>
    <row r="406" spans="51:54" x14ac:dyDescent="0.2">
      <c r="AY406" s="211"/>
      <c r="AZ406" s="211"/>
      <c r="BA406" s="211"/>
      <c r="BB406" s="211"/>
    </row>
    <row r="407" spans="51:54" x14ac:dyDescent="0.2">
      <c r="AY407" s="211"/>
      <c r="AZ407" s="211"/>
      <c r="BA407" s="211"/>
      <c r="BB407" s="211"/>
    </row>
    <row r="408" spans="51:54" x14ac:dyDescent="0.2">
      <c r="AY408" s="211"/>
      <c r="AZ408" s="211"/>
      <c r="BA408" s="211"/>
      <c r="BB408" s="211"/>
    </row>
    <row r="409" spans="51:54" x14ac:dyDescent="0.2">
      <c r="AY409" s="211"/>
      <c r="AZ409" s="211"/>
      <c r="BA409" s="211"/>
      <c r="BB409" s="211"/>
    </row>
    <row r="410" spans="51:54" x14ac:dyDescent="0.2">
      <c r="AY410" s="211"/>
      <c r="AZ410" s="211"/>
      <c r="BA410" s="211"/>
      <c r="BB410" s="211"/>
    </row>
    <row r="411" spans="51:54" x14ac:dyDescent="0.2">
      <c r="AY411" s="211"/>
      <c r="AZ411" s="211"/>
      <c r="BA411" s="211"/>
      <c r="BB411" s="211"/>
    </row>
    <row r="412" spans="51:54" x14ac:dyDescent="0.2">
      <c r="AY412" s="211"/>
      <c r="AZ412" s="211"/>
      <c r="BA412" s="211"/>
      <c r="BB412" s="211"/>
    </row>
    <row r="413" spans="51:54" x14ac:dyDescent="0.2">
      <c r="AY413" s="211"/>
      <c r="AZ413" s="211"/>
      <c r="BA413" s="211"/>
      <c r="BB413" s="211"/>
    </row>
    <row r="414" spans="51:54" x14ac:dyDescent="0.2">
      <c r="AY414" s="211"/>
      <c r="AZ414" s="211"/>
      <c r="BA414" s="211"/>
      <c r="BB414" s="211"/>
    </row>
    <row r="415" spans="51:54" x14ac:dyDescent="0.2">
      <c r="AY415" s="211"/>
      <c r="AZ415" s="211"/>
      <c r="BA415" s="211"/>
      <c r="BB415" s="211"/>
    </row>
    <row r="416" spans="51:54" x14ac:dyDescent="0.2">
      <c r="AY416" s="211"/>
      <c r="AZ416" s="211"/>
      <c r="BA416" s="211"/>
      <c r="BB416" s="211"/>
    </row>
    <row r="417" spans="51:54" x14ac:dyDescent="0.2">
      <c r="AY417" s="211"/>
      <c r="AZ417" s="211"/>
      <c r="BA417" s="211"/>
      <c r="BB417" s="211"/>
    </row>
    <row r="418" spans="51:54" x14ac:dyDescent="0.2">
      <c r="AY418" s="211"/>
      <c r="AZ418" s="211"/>
      <c r="BA418" s="211"/>
      <c r="BB418" s="211"/>
    </row>
    <row r="419" spans="51:54" x14ac:dyDescent="0.2">
      <c r="AY419" s="211"/>
      <c r="AZ419" s="211"/>
      <c r="BA419" s="211"/>
      <c r="BB419" s="211"/>
    </row>
    <row r="420" spans="51:54" x14ac:dyDescent="0.2">
      <c r="AY420" s="211"/>
      <c r="AZ420" s="211"/>
      <c r="BA420" s="211"/>
      <c r="BB420" s="211"/>
    </row>
    <row r="421" spans="51:54" x14ac:dyDescent="0.2">
      <c r="AY421" s="211"/>
      <c r="AZ421" s="211"/>
      <c r="BA421" s="211"/>
      <c r="BB421" s="211"/>
    </row>
    <row r="422" spans="51:54" x14ac:dyDescent="0.2">
      <c r="AY422" s="211"/>
      <c r="AZ422" s="211"/>
      <c r="BA422" s="211"/>
      <c r="BB422" s="211"/>
    </row>
    <row r="423" spans="51:54" x14ac:dyDescent="0.2">
      <c r="AY423" s="211"/>
      <c r="AZ423" s="211"/>
      <c r="BA423" s="211"/>
      <c r="BB423" s="211"/>
    </row>
    <row r="424" spans="51:54" x14ac:dyDescent="0.2">
      <c r="AY424" s="211"/>
      <c r="AZ424" s="211"/>
      <c r="BA424" s="211"/>
      <c r="BB424" s="211"/>
    </row>
    <row r="425" spans="51:54" x14ac:dyDescent="0.2">
      <c r="AY425" s="211"/>
      <c r="AZ425" s="211"/>
      <c r="BA425" s="211"/>
      <c r="BB425" s="211"/>
    </row>
    <row r="426" spans="51:54" x14ac:dyDescent="0.2">
      <c r="AY426" s="211"/>
      <c r="AZ426" s="211"/>
      <c r="BA426" s="211"/>
      <c r="BB426" s="211"/>
    </row>
    <row r="427" spans="51:54" x14ac:dyDescent="0.2">
      <c r="AY427" s="211"/>
      <c r="AZ427" s="211"/>
      <c r="BA427" s="211"/>
      <c r="BB427" s="211"/>
    </row>
    <row r="428" spans="51:54" x14ac:dyDescent="0.2">
      <c r="AY428" s="211"/>
      <c r="AZ428" s="211"/>
      <c r="BA428" s="211"/>
      <c r="BB428" s="211"/>
    </row>
    <row r="429" spans="51:54" x14ac:dyDescent="0.2">
      <c r="AY429" s="211"/>
      <c r="AZ429" s="211"/>
      <c r="BA429" s="211"/>
      <c r="BB429" s="211"/>
    </row>
    <row r="430" spans="51:54" x14ac:dyDescent="0.2">
      <c r="AY430" s="211"/>
      <c r="AZ430" s="211"/>
      <c r="BA430" s="211"/>
      <c r="BB430" s="211"/>
    </row>
    <row r="431" spans="51:54" x14ac:dyDescent="0.2">
      <c r="AY431" s="211"/>
      <c r="AZ431" s="211"/>
      <c r="BA431" s="211"/>
      <c r="BB431" s="211"/>
    </row>
    <row r="432" spans="51:54" x14ac:dyDescent="0.2">
      <c r="AY432" s="211"/>
      <c r="AZ432" s="211"/>
      <c r="BA432" s="211"/>
      <c r="BB432" s="211"/>
    </row>
    <row r="433" spans="51:54" x14ac:dyDescent="0.2">
      <c r="AY433" s="211"/>
      <c r="AZ433" s="211"/>
      <c r="BA433" s="211"/>
      <c r="BB433" s="211"/>
    </row>
    <row r="434" spans="51:54" x14ac:dyDescent="0.2">
      <c r="AY434" s="211"/>
      <c r="AZ434" s="211"/>
      <c r="BA434" s="211"/>
      <c r="BB434" s="211"/>
    </row>
    <row r="435" spans="51:54" x14ac:dyDescent="0.2">
      <c r="AY435" s="211"/>
      <c r="AZ435" s="211"/>
      <c r="BA435" s="211"/>
      <c r="BB435" s="211"/>
    </row>
    <row r="436" spans="51:54" x14ac:dyDescent="0.2">
      <c r="AY436" s="211"/>
      <c r="AZ436" s="211"/>
      <c r="BA436" s="211"/>
      <c r="BB436" s="211"/>
    </row>
    <row r="437" spans="51:54" x14ac:dyDescent="0.2">
      <c r="AY437" s="211"/>
      <c r="AZ437" s="211"/>
      <c r="BA437" s="211"/>
      <c r="BB437" s="211"/>
    </row>
    <row r="438" spans="51:54" x14ac:dyDescent="0.2">
      <c r="AY438" s="211"/>
      <c r="AZ438" s="211"/>
      <c r="BA438" s="211"/>
      <c r="BB438" s="211"/>
    </row>
    <row r="439" spans="51:54" x14ac:dyDescent="0.2">
      <c r="AY439" s="211"/>
      <c r="AZ439" s="211"/>
      <c r="BA439" s="211"/>
      <c r="BB439" s="211"/>
    </row>
    <row r="440" spans="51:54" x14ac:dyDescent="0.2">
      <c r="AY440" s="211"/>
      <c r="AZ440" s="211"/>
      <c r="BA440" s="211"/>
      <c r="BB440" s="211"/>
    </row>
    <row r="441" spans="51:54" x14ac:dyDescent="0.2">
      <c r="AY441" s="211"/>
      <c r="AZ441" s="211"/>
      <c r="BA441" s="211"/>
      <c r="BB441" s="211"/>
    </row>
    <row r="442" spans="51:54" x14ac:dyDescent="0.2">
      <c r="AY442" s="211"/>
      <c r="AZ442" s="211"/>
      <c r="BA442" s="211"/>
      <c r="BB442" s="211"/>
    </row>
    <row r="443" spans="51:54" x14ac:dyDescent="0.2">
      <c r="AY443" s="211"/>
      <c r="AZ443" s="211"/>
      <c r="BA443" s="211"/>
      <c r="BB443" s="211"/>
    </row>
    <row r="444" spans="51:54" x14ac:dyDescent="0.2">
      <c r="AY444" s="211"/>
      <c r="AZ444" s="211"/>
      <c r="BA444" s="211"/>
      <c r="BB444" s="211"/>
    </row>
    <row r="445" spans="51:54" x14ac:dyDescent="0.2">
      <c r="AY445" s="211"/>
      <c r="AZ445" s="211"/>
      <c r="BA445" s="211"/>
      <c r="BB445" s="211"/>
    </row>
    <row r="446" spans="51:54" x14ac:dyDescent="0.2">
      <c r="AY446" s="211"/>
      <c r="AZ446" s="211"/>
      <c r="BA446" s="211"/>
      <c r="BB446" s="211"/>
    </row>
    <row r="447" spans="51:54" x14ac:dyDescent="0.2">
      <c r="AY447" s="211"/>
      <c r="AZ447" s="211"/>
      <c r="BA447" s="211"/>
      <c r="BB447" s="211"/>
    </row>
    <row r="448" spans="51:54" x14ac:dyDescent="0.2">
      <c r="AY448" s="211"/>
      <c r="AZ448" s="211"/>
      <c r="BA448" s="211"/>
      <c r="BB448" s="211"/>
    </row>
    <row r="449" spans="51:54" x14ac:dyDescent="0.2">
      <c r="AY449" s="211"/>
      <c r="AZ449" s="211"/>
      <c r="BA449" s="211"/>
      <c r="BB449" s="211"/>
    </row>
    <row r="450" spans="51:54" x14ac:dyDescent="0.2">
      <c r="AY450" s="211"/>
      <c r="AZ450" s="211"/>
      <c r="BA450" s="211"/>
      <c r="BB450" s="211"/>
    </row>
    <row r="451" spans="51:54" x14ac:dyDescent="0.2">
      <c r="AY451" s="211"/>
      <c r="AZ451" s="211"/>
      <c r="BA451" s="211"/>
      <c r="BB451" s="211"/>
    </row>
    <row r="452" spans="51:54" x14ac:dyDescent="0.2">
      <c r="AY452" s="211"/>
      <c r="AZ452" s="211"/>
      <c r="BA452" s="211"/>
      <c r="BB452" s="211"/>
    </row>
    <row r="453" spans="51:54" x14ac:dyDescent="0.2">
      <c r="AY453" s="211"/>
      <c r="AZ453" s="211"/>
      <c r="BA453" s="211"/>
      <c r="BB453" s="211"/>
    </row>
    <row r="454" spans="51:54" x14ac:dyDescent="0.2">
      <c r="AY454" s="211"/>
      <c r="AZ454" s="211"/>
      <c r="BA454" s="211"/>
      <c r="BB454" s="211"/>
    </row>
    <row r="455" spans="51:54" x14ac:dyDescent="0.2">
      <c r="AY455" s="211"/>
      <c r="AZ455" s="211"/>
      <c r="BA455" s="211"/>
      <c r="BB455" s="211"/>
    </row>
    <row r="456" spans="51:54" x14ac:dyDescent="0.2">
      <c r="AY456" s="211"/>
      <c r="AZ456" s="211"/>
      <c r="BA456" s="211"/>
      <c r="BB456" s="211"/>
    </row>
    <row r="457" spans="51:54" x14ac:dyDescent="0.2">
      <c r="AY457" s="211"/>
      <c r="AZ457" s="211"/>
      <c r="BA457" s="211"/>
      <c r="BB457" s="211"/>
    </row>
    <row r="458" spans="51:54" x14ac:dyDescent="0.2">
      <c r="AY458" s="211"/>
      <c r="AZ458" s="211"/>
      <c r="BA458" s="211"/>
      <c r="BB458" s="211"/>
    </row>
    <row r="459" spans="51:54" x14ac:dyDescent="0.2">
      <c r="AY459" s="211"/>
      <c r="AZ459" s="211"/>
      <c r="BA459" s="211"/>
      <c r="BB459" s="211"/>
    </row>
    <row r="460" spans="51:54" x14ac:dyDescent="0.2">
      <c r="AY460" s="211"/>
      <c r="AZ460" s="211"/>
      <c r="BA460" s="211"/>
      <c r="BB460" s="211"/>
    </row>
    <row r="461" spans="51:54" x14ac:dyDescent="0.2">
      <c r="AY461" s="211"/>
      <c r="AZ461" s="211"/>
      <c r="BA461" s="211"/>
      <c r="BB461" s="211"/>
    </row>
    <row r="462" spans="51:54" x14ac:dyDescent="0.2">
      <c r="AY462" s="211"/>
      <c r="AZ462" s="211"/>
      <c r="BA462" s="211"/>
      <c r="BB462" s="211"/>
    </row>
    <row r="463" spans="51:54" x14ac:dyDescent="0.2">
      <c r="AY463" s="211"/>
      <c r="AZ463" s="211"/>
      <c r="BA463" s="211"/>
      <c r="BB463" s="211"/>
    </row>
    <row r="464" spans="51:54" x14ac:dyDescent="0.2">
      <c r="AY464" s="211"/>
      <c r="AZ464" s="211"/>
      <c r="BA464" s="211"/>
      <c r="BB464" s="211"/>
    </row>
    <row r="465" spans="51:54" x14ac:dyDescent="0.2">
      <c r="AY465" s="211"/>
      <c r="AZ465" s="211"/>
      <c r="BA465" s="211"/>
      <c r="BB465" s="211"/>
    </row>
    <row r="466" spans="51:54" x14ac:dyDescent="0.2">
      <c r="AY466" s="211"/>
      <c r="AZ466" s="211"/>
      <c r="BA466" s="211"/>
      <c r="BB466" s="211"/>
    </row>
    <row r="467" spans="51:54" x14ac:dyDescent="0.2">
      <c r="AY467" s="211"/>
      <c r="AZ467" s="211"/>
      <c r="BA467" s="211"/>
      <c r="BB467" s="211"/>
    </row>
    <row r="468" spans="51:54" x14ac:dyDescent="0.2">
      <c r="AY468" s="211"/>
      <c r="AZ468" s="211"/>
      <c r="BA468" s="211"/>
      <c r="BB468" s="211"/>
    </row>
    <row r="469" spans="51:54" x14ac:dyDescent="0.2">
      <c r="AY469" s="211"/>
      <c r="AZ469" s="211"/>
      <c r="BA469" s="211"/>
      <c r="BB469" s="211"/>
    </row>
    <row r="470" spans="51:54" x14ac:dyDescent="0.2">
      <c r="AY470" s="211"/>
      <c r="AZ470" s="211"/>
      <c r="BA470" s="211"/>
      <c r="BB470" s="211"/>
    </row>
    <row r="471" spans="51:54" x14ac:dyDescent="0.2">
      <c r="AY471" s="211"/>
      <c r="AZ471" s="211"/>
      <c r="BA471" s="211"/>
      <c r="BB471" s="211"/>
    </row>
    <row r="472" spans="51:54" x14ac:dyDescent="0.2">
      <c r="AY472" s="211"/>
      <c r="AZ472" s="211"/>
      <c r="BA472" s="211"/>
      <c r="BB472" s="211"/>
    </row>
    <row r="473" spans="51:54" x14ac:dyDescent="0.2">
      <c r="AY473" s="211"/>
      <c r="AZ473" s="211"/>
      <c r="BA473" s="211"/>
      <c r="BB473" s="211"/>
    </row>
    <row r="474" spans="51:54" x14ac:dyDescent="0.2">
      <c r="AY474" s="211"/>
      <c r="AZ474" s="211"/>
      <c r="BA474" s="211"/>
      <c r="BB474" s="211"/>
    </row>
    <row r="475" spans="51:54" x14ac:dyDescent="0.2">
      <c r="AY475" s="211"/>
      <c r="AZ475" s="211"/>
      <c r="BA475" s="211"/>
      <c r="BB475" s="211"/>
    </row>
    <row r="476" spans="51:54" x14ac:dyDescent="0.2">
      <c r="AY476" s="211"/>
      <c r="AZ476" s="211"/>
      <c r="BA476" s="211"/>
      <c r="BB476" s="211"/>
    </row>
    <row r="477" spans="51:54" x14ac:dyDescent="0.2">
      <c r="AY477" s="211"/>
      <c r="AZ477" s="211"/>
      <c r="BA477" s="211"/>
      <c r="BB477" s="211"/>
    </row>
    <row r="478" spans="51:54" x14ac:dyDescent="0.2">
      <c r="AY478" s="211"/>
      <c r="AZ478" s="211"/>
      <c r="BA478" s="211"/>
      <c r="BB478" s="211"/>
    </row>
    <row r="479" spans="51:54" x14ac:dyDescent="0.2">
      <c r="AY479" s="211"/>
      <c r="AZ479" s="211"/>
      <c r="BA479" s="211"/>
      <c r="BB479" s="211"/>
    </row>
    <row r="480" spans="51:54" x14ac:dyDescent="0.2">
      <c r="AY480" s="211"/>
      <c r="AZ480" s="211"/>
      <c r="BA480" s="211"/>
      <c r="BB480" s="211"/>
    </row>
    <row r="481" spans="51:54" x14ac:dyDescent="0.2">
      <c r="AY481" s="211"/>
      <c r="AZ481" s="211"/>
      <c r="BA481" s="211"/>
      <c r="BB481" s="211"/>
    </row>
    <row r="482" spans="51:54" x14ac:dyDescent="0.2">
      <c r="AY482" s="211"/>
      <c r="AZ482" s="211"/>
      <c r="BA482" s="211"/>
      <c r="BB482" s="211"/>
    </row>
    <row r="483" spans="51:54" x14ac:dyDescent="0.2">
      <c r="AY483" s="211"/>
      <c r="AZ483" s="211"/>
      <c r="BA483" s="211"/>
      <c r="BB483" s="211"/>
    </row>
    <row r="484" spans="51:54" x14ac:dyDescent="0.2">
      <c r="AY484" s="211"/>
      <c r="AZ484" s="211"/>
      <c r="BA484" s="211"/>
      <c r="BB484" s="211"/>
    </row>
    <row r="485" spans="51:54" x14ac:dyDescent="0.2">
      <c r="AY485" s="211"/>
      <c r="AZ485" s="211"/>
      <c r="BA485" s="211"/>
      <c r="BB485" s="211"/>
    </row>
    <row r="486" spans="51:54" x14ac:dyDescent="0.2">
      <c r="AY486" s="211"/>
      <c r="AZ486" s="211"/>
      <c r="BA486" s="211"/>
      <c r="BB486" s="211"/>
    </row>
    <row r="487" spans="51:54" x14ac:dyDescent="0.2">
      <c r="AY487" s="211"/>
      <c r="AZ487" s="211"/>
      <c r="BA487" s="211"/>
      <c r="BB487" s="211"/>
    </row>
    <row r="488" spans="51:54" x14ac:dyDescent="0.2">
      <c r="AY488" s="211"/>
      <c r="AZ488" s="211"/>
      <c r="BA488" s="211"/>
      <c r="BB488" s="211"/>
    </row>
    <row r="489" spans="51:54" x14ac:dyDescent="0.2">
      <c r="AY489" s="211"/>
      <c r="AZ489" s="211"/>
      <c r="BA489" s="211"/>
      <c r="BB489" s="211"/>
    </row>
    <row r="490" spans="51:54" x14ac:dyDescent="0.2">
      <c r="AY490" s="211"/>
      <c r="AZ490" s="211"/>
      <c r="BA490" s="211"/>
      <c r="BB490" s="211"/>
    </row>
    <row r="491" spans="51:54" x14ac:dyDescent="0.2">
      <c r="AY491" s="211"/>
      <c r="AZ491" s="211"/>
      <c r="BA491" s="211"/>
      <c r="BB491" s="211"/>
    </row>
    <row r="492" spans="51:54" x14ac:dyDescent="0.2">
      <c r="AY492" s="211"/>
      <c r="AZ492" s="211"/>
      <c r="BA492" s="211"/>
      <c r="BB492" s="211"/>
    </row>
    <row r="493" spans="51:54" x14ac:dyDescent="0.2">
      <c r="AY493" s="211"/>
      <c r="AZ493" s="211"/>
      <c r="BA493" s="211"/>
      <c r="BB493" s="211"/>
    </row>
    <row r="494" spans="51:54" x14ac:dyDescent="0.2">
      <c r="AY494" s="211"/>
      <c r="AZ494" s="211"/>
      <c r="BA494" s="211"/>
      <c r="BB494" s="211"/>
    </row>
    <row r="495" spans="51:54" x14ac:dyDescent="0.2">
      <c r="AY495" s="211"/>
      <c r="AZ495" s="211"/>
      <c r="BA495" s="211"/>
      <c r="BB495" s="211"/>
    </row>
    <row r="496" spans="51:54" x14ac:dyDescent="0.2">
      <c r="AY496" s="211"/>
      <c r="AZ496" s="211"/>
      <c r="BA496" s="211"/>
      <c r="BB496" s="211"/>
    </row>
    <row r="497" spans="51:54" x14ac:dyDescent="0.2">
      <c r="AY497" s="211"/>
      <c r="AZ497" s="211"/>
      <c r="BA497" s="211"/>
      <c r="BB497" s="211"/>
    </row>
    <row r="498" spans="51:54" x14ac:dyDescent="0.2">
      <c r="AY498" s="211"/>
      <c r="AZ498" s="211"/>
      <c r="BA498" s="211"/>
      <c r="BB498" s="211"/>
    </row>
    <row r="499" spans="51:54" x14ac:dyDescent="0.2">
      <c r="AY499" s="211"/>
      <c r="AZ499" s="211"/>
      <c r="BA499" s="211"/>
      <c r="BB499" s="211"/>
    </row>
    <row r="500" spans="51:54" x14ac:dyDescent="0.2">
      <c r="AY500" s="211"/>
      <c r="AZ500" s="211"/>
      <c r="BA500" s="211"/>
      <c r="BB500" s="211"/>
    </row>
    <row r="501" spans="51:54" x14ac:dyDescent="0.2">
      <c r="AY501" s="211"/>
      <c r="AZ501" s="211"/>
      <c r="BA501" s="211"/>
      <c r="BB501" s="211"/>
    </row>
    <row r="502" spans="51:54" x14ac:dyDescent="0.2">
      <c r="AY502" s="211"/>
      <c r="AZ502" s="211"/>
      <c r="BA502" s="211"/>
      <c r="BB502" s="211"/>
    </row>
    <row r="503" spans="51:54" x14ac:dyDescent="0.2">
      <c r="AY503" s="211"/>
      <c r="AZ503" s="211"/>
      <c r="BA503" s="211"/>
      <c r="BB503" s="211"/>
    </row>
    <row r="504" spans="51:54" x14ac:dyDescent="0.2">
      <c r="AY504" s="211"/>
      <c r="AZ504" s="211"/>
      <c r="BA504" s="211"/>
      <c r="BB504" s="211"/>
    </row>
    <row r="505" spans="51:54" x14ac:dyDescent="0.2">
      <c r="AY505" s="211"/>
      <c r="AZ505" s="211"/>
      <c r="BA505" s="211"/>
      <c r="BB505" s="211"/>
    </row>
    <row r="506" spans="51:54" x14ac:dyDescent="0.2">
      <c r="AY506" s="211"/>
      <c r="AZ506" s="211"/>
      <c r="BA506" s="211"/>
      <c r="BB506" s="211"/>
    </row>
    <row r="507" spans="51:54" x14ac:dyDescent="0.2">
      <c r="AY507" s="211"/>
      <c r="AZ507" s="211"/>
      <c r="BA507" s="211"/>
      <c r="BB507" s="211"/>
    </row>
    <row r="508" spans="51:54" x14ac:dyDescent="0.2">
      <c r="AY508" s="211"/>
      <c r="AZ508" s="211"/>
      <c r="BA508" s="211"/>
      <c r="BB508" s="211"/>
    </row>
    <row r="509" spans="51:54" x14ac:dyDescent="0.2">
      <c r="AY509" s="211"/>
      <c r="AZ509" s="211"/>
      <c r="BA509" s="211"/>
      <c r="BB509" s="211"/>
    </row>
    <row r="510" spans="51:54" x14ac:dyDescent="0.2">
      <c r="AY510" s="211"/>
      <c r="AZ510" s="211"/>
      <c r="BA510" s="211"/>
      <c r="BB510" s="211"/>
    </row>
    <row r="511" spans="51:54" x14ac:dyDescent="0.2">
      <c r="AY511" s="211"/>
      <c r="AZ511" s="211"/>
      <c r="BA511" s="211"/>
      <c r="BB511" s="211"/>
    </row>
    <row r="512" spans="51:54" x14ac:dyDescent="0.2">
      <c r="AY512" s="211"/>
      <c r="AZ512" s="211"/>
      <c r="BA512" s="211"/>
      <c r="BB512" s="211"/>
    </row>
    <row r="513" spans="51:54" x14ac:dyDescent="0.2">
      <c r="AY513" s="211"/>
      <c r="AZ513" s="211"/>
      <c r="BA513" s="211"/>
      <c r="BB513" s="211"/>
    </row>
    <row r="514" spans="51:54" x14ac:dyDescent="0.2">
      <c r="AY514" s="211"/>
      <c r="AZ514" s="211"/>
      <c r="BA514" s="211"/>
      <c r="BB514" s="211"/>
    </row>
    <row r="515" spans="51:54" x14ac:dyDescent="0.2">
      <c r="AY515" s="211"/>
      <c r="AZ515" s="211"/>
      <c r="BA515" s="211"/>
      <c r="BB515" s="211"/>
    </row>
    <row r="516" spans="51:54" x14ac:dyDescent="0.2">
      <c r="AY516" s="211"/>
      <c r="AZ516" s="211"/>
      <c r="BA516" s="211"/>
      <c r="BB516" s="211"/>
    </row>
    <row r="517" spans="51:54" x14ac:dyDescent="0.2">
      <c r="AY517" s="211"/>
      <c r="AZ517" s="211"/>
      <c r="BA517" s="211"/>
      <c r="BB517" s="211"/>
    </row>
    <row r="518" spans="51:54" x14ac:dyDescent="0.2">
      <c r="AY518" s="211"/>
      <c r="AZ518" s="211"/>
      <c r="BA518" s="211"/>
      <c r="BB518" s="211"/>
    </row>
    <row r="519" spans="51:54" x14ac:dyDescent="0.2">
      <c r="AY519" s="211"/>
      <c r="AZ519" s="211"/>
      <c r="BA519" s="211"/>
      <c r="BB519" s="211"/>
    </row>
    <row r="520" spans="51:54" x14ac:dyDescent="0.2">
      <c r="AY520" s="211"/>
      <c r="AZ520" s="211"/>
      <c r="BA520" s="211"/>
      <c r="BB520" s="211"/>
    </row>
    <row r="521" spans="51:54" x14ac:dyDescent="0.2">
      <c r="AY521" s="211"/>
      <c r="AZ521" s="211"/>
      <c r="BA521" s="211"/>
      <c r="BB521" s="211"/>
    </row>
    <row r="522" spans="51:54" x14ac:dyDescent="0.2">
      <c r="AY522" s="211"/>
      <c r="AZ522" s="211"/>
      <c r="BA522" s="211"/>
      <c r="BB522" s="211"/>
    </row>
    <row r="523" spans="51:54" x14ac:dyDescent="0.2">
      <c r="AY523" s="211"/>
      <c r="AZ523" s="211"/>
      <c r="BA523" s="211"/>
      <c r="BB523" s="211"/>
    </row>
    <row r="524" spans="51:54" x14ac:dyDescent="0.2">
      <c r="AY524" s="211"/>
      <c r="AZ524" s="211"/>
      <c r="BA524" s="211"/>
      <c r="BB524" s="211"/>
    </row>
    <row r="525" spans="51:54" x14ac:dyDescent="0.2">
      <c r="AY525" s="211"/>
      <c r="AZ525" s="211"/>
      <c r="BA525" s="211"/>
      <c r="BB525" s="211"/>
    </row>
    <row r="526" spans="51:54" x14ac:dyDescent="0.2">
      <c r="AY526" s="211"/>
      <c r="AZ526" s="211"/>
      <c r="BA526" s="211"/>
      <c r="BB526" s="211"/>
    </row>
    <row r="527" spans="51:54" x14ac:dyDescent="0.2">
      <c r="AY527" s="211"/>
      <c r="AZ527" s="211"/>
      <c r="BA527" s="211"/>
      <c r="BB527" s="211"/>
    </row>
    <row r="528" spans="51:54" x14ac:dyDescent="0.2">
      <c r="AY528" s="211"/>
      <c r="AZ528" s="211"/>
      <c r="BA528" s="211"/>
      <c r="BB528" s="211"/>
    </row>
    <row r="529" spans="51:54" x14ac:dyDescent="0.2">
      <c r="AY529" s="211"/>
      <c r="AZ529" s="211"/>
      <c r="BA529" s="211"/>
      <c r="BB529" s="211"/>
    </row>
    <row r="530" spans="51:54" x14ac:dyDescent="0.2">
      <c r="AY530" s="211"/>
      <c r="AZ530" s="211"/>
      <c r="BA530" s="211"/>
      <c r="BB530" s="211"/>
    </row>
    <row r="531" spans="51:54" x14ac:dyDescent="0.2">
      <c r="AY531" s="211"/>
      <c r="AZ531" s="211"/>
      <c r="BA531" s="211"/>
      <c r="BB531" s="211"/>
    </row>
    <row r="532" spans="51:54" x14ac:dyDescent="0.2">
      <c r="AY532" s="211"/>
      <c r="AZ532" s="211"/>
      <c r="BA532" s="211"/>
      <c r="BB532" s="211"/>
    </row>
    <row r="533" spans="51:54" x14ac:dyDescent="0.2">
      <c r="AY533" s="211"/>
      <c r="AZ533" s="211"/>
      <c r="BA533" s="211"/>
      <c r="BB533" s="211"/>
    </row>
    <row r="534" spans="51:54" x14ac:dyDescent="0.2">
      <c r="AY534" s="211"/>
      <c r="AZ534" s="211"/>
      <c r="BA534" s="211"/>
      <c r="BB534" s="211"/>
    </row>
    <row r="535" spans="51:54" x14ac:dyDescent="0.2">
      <c r="AY535" s="211"/>
      <c r="AZ535" s="211"/>
      <c r="BA535" s="211"/>
      <c r="BB535" s="211"/>
    </row>
    <row r="536" spans="51:54" x14ac:dyDescent="0.2">
      <c r="AY536" s="211"/>
      <c r="AZ536" s="211"/>
      <c r="BA536" s="211"/>
      <c r="BB536" s="211"/>
    </row>
    <row r="537" spans="51:54" x14ac:dyDescent="0.2">
      <c r="AY537" s="211"/>
      <c r="AZ537" s="211"/>
      <c r="BA537" s="211"/>
      <c r="BB537" s="211"/>
    </row>
    <row r="538" spans="51:54" x14ac:dyDescent="0.2">
      <c r="AY538" s="211"/>
      <c r="AZ538" s="211"/>
      <c r="BA538" s="211"/>
      <c r="BB538" s="211"/>
    </row>
    <row r="539" spans="51:54" x14ac:dyDescent="0.2">
      <c r="AY539" s="211"/>
      <c r="AZ539" s="211"/>
      <c r="BA539" s="211"/>
      <c r="BB539" s="211"/>
    </row>
    <row r="540" spans="51:54" x14ac:dyDescent="0.2">
      <c r="AY540" s="211"/>
      <c r="AZ540" s="211"/>
      <c r="BA540" s="211"/>
      <c r="BB540" s="211"/>
    </row>
    <row r="541" spans="51:54" x14ac:dyDescent="0.2">
      <c r="AY541" s="211"/>
      <c r="AZ541" s="211"/>
      <c r="BA541" s="211"/>
      <c r="BB541" s="211"/>
    </row>
    <row r="542" spans="51:54" x14ac:dyDescent="0.2">
      <c r="AY542" s="211"/>
      <c r="AZ542" s="211"/>
      <c r="BA542" s="211"/>
      <c r="BB542" s="211"/>
    </row>
    <row r="543" spans="51:54" x14ac:dyDescent="0.2">
      <c r="AY543" s="211"/>
      <c r="AZ543" s="211"/>
      <c r="BA543" s="211"/>
      <c r="BB543" s="211"/>
    </row>
    <row r="544" spans="51:54" x14ac:dyDescent="0.2">
      <c r="AY544" s="211"/>
      <c r="AZ544" s="211"/>
      <c r="BA544" s="211"/>
      <c r="BB544" s="211"/>
    </row>
    <row r="545" spans="51:54" x14ac:dyDescent="0.2">
      <c r="AY545" s="211"/>
      <c r="AZ545" s="211"/>
      <c r="BA545" s="211"/>
      <c r="BB545" s="211"/>
    </row>
    <row r="546" spans="51:54" x14ac:dyDescent="0.2">
      <c r="AY546" s="211"/>
      <c r="AZ546" s="211"/>
      <c r="BA546" s="211"/>
      <c r="BB546" s="211"/>
    </row>
    <row r="547" spans="51:54" x14ac:dyDescent="0.2">
      <c r="AY547" s="211"/>
      <c r="AZ547" s="211"/>
      <c r="BA547" s="211"/>
      <c r="BB547" s="211"/>
    </row>
    <row r="548" spans="51:54" x14ac:dyDescent="0.2">
      <c r="AY548" s="211"/>
      <c r="AZ548" s="211"/>
      <c r="BA548" s="211"/>
      <c r="BB548" s="211"/>
    </row>
    <row r="549" spans="51:54" x14ac:dyDescent="0.2">
      <c r="AY549" s="211"/>
      <c r="AZ549" s="211"/>
      <c r="BA549" s="211"/>
      <c r="BB549" s="211"/>
    </row>
    <row r="550" spans="51:54" x14ac:dyDescent="0.2">
      <c r="AY550" s="211"/>
      <c r="AZ550" s="211"/>
      <c r="BA550" s="211"/>
      <c r="BB550" s="211"/>
    </row>
    <row r="551" spans="51:54" x14ac:dyDescent="0.2">
      <c r="AY551" s="211"/>
      <c r="AZ551" s="211"/>
      <c r="BA551" s="211"/>
      <c r="BB551" s="211"/>
    </row>
    <row r="552" spans="51:54" x14ac:dyDescent="0.2">
      <c r="AY552" s="211"/>
      <c r="AZ552" s="211"/>
      <c r="BA552" s="211"/>
      <c r="BB552" s="211"/>
    </row>
    <row r="553" spans="51:54" x14ac:dyDescent="0.2">
      <c r="AY553" s="211"/>
      <c r="AZ553" s="211"/>
      <c r="BA553" s="211"/>
      <c r="BB553" s="211"/>
    </row>
    <row r="554" spans="51:54" x14ac:dyDescent="0.2">
      <c r="AY554" s="211"/>
      <c r="AZ554" s="211"/>
      <c r="BA554" s="211"/>
      <c r="BB554" s="211"/>
    </row>
    <row r="555" spans="51:54" x14ac:dyDescent="0.2">
      <c r="AY555" s="211"/>
      <c r="AZ555" s="211"/>
      <c r="BA555" s="211"/>
      <c r="BB555" s="211"/>
    </row>
    <row r="556" spans="51:54" x14ac:dyDescent="0.2">
      <c r="AY556" s="211"/>
      <c r="AZ556" s="211"/>
      <c r="BA556" s="211"/>
      <c r="BB556" s="211"/>
    </row>
    <row r="557" spans="51:54" x14ac:dyDescent="0.2">
      <c r="AY557" s="211"/>
      <c r="AZ557" s="211"/>
      <c r="BA557" s="211"/>
      <c r="BB557" s="211"/>
    </row>
    <row r="558" spans="51:54" x14ac:dyDescent="0.2">
      <c r="AY558" s="211"/>
      <c r="AZ558" s="211"/>
      <c r="BA558" s="211"/>
      <c r="BB558" s="211"/>
    </row>
    <row r="559" spans="51:54" x14ac:dyDescent="0.2">
      <c r="AY559" s="211"/>
      <c r="AZ559" s="211"/>
      <c r="BA559" s="211"/>
      <c r="BB559" s="211"/>
    </row>
    <row r="560" spans="51:54" x14ac:dyDescent="0.2">
      <c r="AY560" s="211"/>
      <c r="AZ560" s="211"/>
      <c r="BA560" s="211"/>
      <c r="BB560" s="211"/>
    </row>
    <row r="561" spans="51:54" x14ac:dyDescent="0.2">
      <c r="AY561" s="211"/>
      <c r="AZ561" s="211"/>
      <c r="BA561" s="211"/>
      <c r="BB561" s="211"/>
    </row>
    <row r="562" spans="51:54" x14ac:dyDescent="0.2">
      <c r="AY562" s="211"/>
      <c r="AZ562" s="211"/>
      <c r="BA562" s="211"/>
      <c r="BB562" s="211"/>
    </row>
    <row r="563" spans="51:54" x14ac:dyDescent="0.2">
      <c r="AY563" s="211"/>
      <c r="AZ563" s="211"/>
      <c r="BA563" s="211"/>
      <c r="BB563" s="211"/>
    </row>
    <row r="564" spans="51:54" x14ac:dyDescent="0.2">
      <c r="AY564" s="211"/>
      <c r="AZ564" s="211"/>
      <c r="BA564" s="211"/>
      <c r="BB564" s="211"/>
    </row>
    <row r="565" spans="51:54" x14ac:dyDescent="0.2">
      <c r="AY565" s="211"/>
      <c r="AZ565" s="211"/>
      <c r="BA565" s="211"/>
      <c r="BB565" s="211"/>
    </row>
    <row r="566" spans="51:54" x14ac:dyDescent="0.2">
      <c r="AY566" s="211"/>
      <c r="AZ566" s="211"/>
      <c r="BA566" s="211"/>
      <c r="BB566" s="211"/>
    </row>
    <row r="567" spans="51:54" x14ac:dyDescent="0.2">
      <c r="AY567" s="211"/>
      <c r="AZ567" s="211"/>
      <c r="BA567" s="211"/>
      <c r="BB567" s="211"/>
    </row>
    <row r="568" spans="51:54" x14ac:dyDescent="0.2">
      <c r="AY568" s="211"/>
      <c r="AZ568" s="211"/>
      <c r="BA568" s="211"/>
      <c r="BB568" s="211"/>
    </row>
    <row r="569" spans="51:54" x14ac:dyDescent="0.2">
      <c r="AY569" s="211"/>
      <c r="AZ569" s="211"/>
      <c r="BA569" s="211"/>
      <c r="BB569" s="211"/>
    </row>
    <row r="570" spans="51:54" x14ac:dyDescent="0.2">
      <c r="AY570" s="211"/>
      <c r="AZ570" s="211"/>
      <c r="BA570" s="211"/>
      <c r="BB570" s="211"/>
    </row>
    <row r="571" spans="51:54" x14ac:dyDescent="0.2">
      <c r="AY571" s="211"/>
      <c r="AZ571" s="211"/>
      <c r="BA571" s="211"/>
      <c r="BB571" s="211"/>
    </row>
    <row r="572" spans="51:54" x14ac:dyDescent="0.2">
      <c r="AY572" s="211"/>
      <c r="AZ572" s="211"/>
      <c r="BA572" s="211"/>
      <c r="BB572" s="211"/>
    </row>
    <row r="573" spans="51:54" x14ac:dyDescent="0.2">
      <c r="AY573" s="211"/>
      <c r="AZ573" s="211"/>
      <c r="BA573" s="211"/>
      <c r="BB573" s="211"/>
    </row>
    <row r="574" spans="51:54" x14ac:dyDescent="0.2">
      <c r="AY574" s="211"/>
      <c r="AZ574" s="211"/>
      <c r="BA574" s="211"/>
      <c r="BB574" s="211"/>
    </row>
    <row r="575" spans="51:54" x14ac:dyDescent="0.2">
      <c r="AY575" s="211"/>
      <c r="AZ575" s="211"/>
      <c r="BA575" s="211"/>
      <c r="BB575" s="211"/>
    </row>
    <row r="576" spans="51:54" x14ac:dyDescent="0.2">
      <c r="AY576" s="211"/>
      <c r="AZ576" s="211"/>
      <c r="BA576" s="211"/>
      <c r="BB576" s="211"/>
    </row>
    <row r="577" spans="51:54" x14ac:dyDescent="0.2">
      <c r="AY577" s="211"/>
      <c r="AZ577" s="211"/>
      <c r="BA577" s="211"/>
      <c r="BB577" s="211"/>
    </row>
    <row r="578" spans="51:54" x14ac:dyDescent="0.2">
      <c r="AY578" s="211"/>
      <c r="AZ578" s="211"/>
      <c r="BA578" s="211"/>
      <c r="BB578" s="211"/>
    </row>
    <row r="579" spans="51:54" x14ac:dyDescent="0.2">
      <c r="AY579" s="211"/>
      <c r="AZ579" s="211"/>
      <c r="BA579" s="211"/>
      <c r="BB579" s="211"/>
    </row>
    <row r="580" spans="51:54" x14ac:dyDescent="0.2">
      <c r="AY580" s="211"/>
      <c r="AZ580" s="211"/>
      <c r="BA580" s="211"/>
      <c r="BB580" s="211"/>
    </row>
    <row r="581" spans="51:54" x14ac:dyDescent="0.2">
      <c r="AY581" s="211"/>
      <c r="AZ581" s="211"/>
      <c r="BA581" s="211"/>
      <c r="BB581" s="211"/>
    </row>
    <row r="582" spans="51:54" x14ac:dyDescent="0.2">
      <c r="AY582" s="211"/>
      <c r="AZ582" s="211"/>
      <c r="BA582" s="211"/>
      <c r="BB582" s="211"/>
    </row>
    <row r="583" spans="51:54" x14ac:dyDescent="0.2">
      <c r="AY583" s="211"/>
      <c r="AZ583" s="211"/>
      <c r="BA583" s="211"/>
      <c r="BB583" s="211"/>
    </row>
    <row r="584" spans="51:54" x14ac:dyDescent="0.2">
      <c r="AY584" s="211"/>
      <c r="AZ584" s="211"/>
      <c r="BA584" s="211"/>
      <c r="BB584" s="211"/>
    </row>
    <row r="585" spans="51:54" x14ac:dyDescent="0.2">
      <c r="AY585" s="211"/>
      <c r="AZ585" s="211"/>
      <c r="BA585" s="211"/>
      <c r="BB585" s="211"/>
    </row>
    <row r="586" spans="51:54" x14ac:dyDescent="0.2">
      <c r="AY586" s="211"/>
      <c r="AZ586" s="211"/>
      <c r="BA586" s="211"/>
      <c r="BB586" s="211"/>
    </row>
    <row r="587" spans="51:54" x14ac:dyDescent="0.2">
      <c r="AY587" s="211"/>
      <c r="AZ587" s="211"/>
      <c r="BA587" s="211"/>
      <c r="BB587" s="211"/>
    </row>
    <row r="588" spans="51:54" x14ac:dyDescent="0.2">
      <c r="AY588" s="211"/>
      <c r="AZ588" s="211"/>
      <c r="BA588" s="211"/>
      <c r="BB588" s="211"/>
    </row>
    <row r="589" spans="51:54" x14ac:dyDescent="0.2">
      <c r="AY589" s="211"/>
      <c r="AZ589" s="211"/>
      <c r="BA589" s="211"/>
      <c r="BB589" s="211"/>
    </row>
    <row r="590" spans="51:54" x14ac:dyDescent="0.2">
      <c r="AY590" s="211"/>
      <c r="AZ590" s="211"/>
      <c r="BA590" s="211"/>
      <c r="BB590" s="211"/>
    </row>
    <row r="591" spans="51:54" x14ac:dyDescent="0.2">
      <c r="AY591" s="211"/>
      <c r="AZ591" s="211"/>
      <c r="BA591" s="211"/>
      <c r="BB591" s="211"/>
    </row>
    <row r="592" spans="51:54" x14ac:dyDescent="0.2">
      <c r="AY592" s="211"/>
      <c r="AZ592" s="211"/>
      <c r="BA592" s="211"/>
      <c r="BB592" s="211"/>
    </row>
    <row r="593" spans="51:54" x14ac:dyDescent="0.2">
      <c r="AY593" s="211"/>
      <c r="AZ593" s="211"/>
      <c r="BA593" s="211"/>
      <c r="BB593" s="211"/>
    </row>
    <row r="594" spans="51:54" x14ac:dyDescent="0.2">
      <c r="AY594" s="211"/>
      <c r="AZ594" s="211"/>
      <c r="BA594" s="211"/>
      <c r="BB594" s="211"/>
    </row>
    <row r="595" spans="51:54" x14ac:dyDescent="0.2">
      <c r="AY595" s="211"/>
      <c r="AZ595" s="211"/>
      <c r="BA595" s="211"/>
      <c r="BB595" s="211"/>
    </row>
    <row r="596" spans="51:54" x14ac:dyDescent="0.2">
      <c r="AY596" s="211"/>
      <c r="AZ596" s="211"/>
      <c r="BA596" s="211"/>
      <c r="BB596" s="211"/>
    </row>
    <row r="597" spans="51:54" x14ac:dyDescent="0.2">
      <c r="AY597" s="211"/>
      <c r="AZ597" s="211"/>
      <c r="BA597" s="211"/>
      <c r="BB597" s="211"/>
    </row>
    <row r="598" spans="51:54" x14ac:dyDescent="0.2">
      <c r="AY598" s="211"/>
      <c r="AZ598" s="211"/>
      <c r="BA598" s="211"/>
      <c r="BB598" s="211"/>
    </row>
    <row r="599" spans="51:54" x14ac:dyDescent="0.2">
      <c r="AY599" s="211"/>
      <c r="AZ599" s="211"/>
      <c r="BA599" s="211"/>
      <c r="BB599" s="211"/>
    </row>
    <row r="600" spans="51:54" x14ac:dyDescent="0.2">
      <c r="AY600" s="211"/>
      <c r="AZ600" s="211"/>
      <c r="BA600" s="211"/>
      <c r="BB600" s="211"/>
    </row>
    <row r="601" spans="51:54" x14ac:dyDescent="0.2">
      <c r="AY601" s="211"/>
      <c r="AZ601" s="211"/>
      <c r="BA601" s="211"/>
      <c r="BB601" s="211"/>
    </row>
    <row r="602" spans="51:54" x14ac:dyDescent="0.2">
      <c r="AY602" s="211"/>
      <c r="AZ602" s="211"/>
      <c r="BA602" s="211"/>
      <c r="BB602" s="211"/>
    </row>
    <row r="603" spans="51:54" x14ac:dyDescent="0.2">
      <c r="AY603" s="211"/>
      <c r="AZ603" s="211"/>
      <c r="BA603" s="211"/>
      <c r="BB603" s="211"/>
    </row>
    <row r="604" spans="51:54" x14ac:dyDescent="0.2">
      <c r="AY604" s="211"/>
      <c r="AZ604" s="211"/>
      <c r="BA604" s="211"/>
      <c r="BB604" s="211"/>
    </row>
    <row r="605" spans="51:54" x14ac:dyDescent="0.2">
      <c r="AY605" s="211"/>
      <c r="AZ605" s="211"/>
      <c r="BA605" s="211"/>
      <c r="BB605" s="211"/>
    </row>
    <row r="606" spans="51:54" x14ac:dyDescent="0.2">
      <c r="AY606" s="211"/>
      <c r="AZ606" s="211"/>
      <c r="BA606" s="211"/>
      <c r="BB606" s="211"/>
    </row>
    <row r="607" spans="51:54" x14ac:dyDescent="0.2">
      <c r="AY607" s="211"/>
      <c r="AZ607" s="211"/>
      <c r="BA607" s="211"/>
      <c r="BB607" s="211"/>
    </row>
    <row r="608" spans="51:54" x14ac:dyDescent="0.2">
      <c r="AY608" s="211"/>
      <c r="AZ608" s="211"/>
      <c r="BA608" s="211"/>
      <c r="BB608" s="211"/>
    </row>
    <row r="609" spans="51:54" x14ac:dyDescent="0.2">
      <c r="AY609" s="211"/>
      <c r="AZ609" s="211"/>
      <c r="BA609" s="211"/>
      <c r="BB609" s="211"/>
    </row>
    <row r="610" spans="51:54" x14ac:dyDescent="0.2">
      <c r="AY610" s="211"/>
      <c r="AZ610" s="211"/>
      <c r="BA610" s="211"/>
      <c r="BB610" s="211"/>
    </row>
    <row r="611" spans="51:54" x14ac:dyDescent="0.2">
      <c r="AY611" s="211"/>
      <c r="AZ611" s="211"/>
      <c r="BA611" s="211"/>
      <c r="BB611" s="211"/>
    </row>
    <row r="612" spans="51:54" x14ac:dyDescent="0.2">
      <c r="AY612" s="211"/>
      <c r="AZ612" s="211"/>
      <c r="BA612" s="211"/>
      <c r="BB612" s="211"/>
    </row>
    <row r="613" spans="51:54" x14ac:dyDescent="0.2">
      <c r="AY613" s="211"/>
      <c r="AZ613" s="211"/>
      <c r="BA613" s="211"/>
      <c r="BB613" s="211"/>
    </row>
    <row r="614" spans="51:54" x14ac:dyDescent="0.2">
      <c r="AY614" s="211"/>
      <c r="AZ614" s="211"/>
      <c r="BA614" s="211"/>
      <c r="BB614" s="211"/>
    </row>
    <row r="615" spans="51:54" x14ac:dyDescent="0.2">
      <c r="AY615" s="211"/>
      <c r="AZ615" s="211"/>
      <c r="BA615" s="211"/>
      <c r="BB615" s="211"/>
    </row>
    <row r="616" spans="51:54" x14ac:dyDescent="0.2">
      <c r="AY616" s="211"/>
      <c r="AZ616" s="211"/>
      <c r="BA616" s="211"/>
      <c r="BB616" s="211"/>
    </row>
    <row r="617" spans="51:54" x14ac:dyDescent="0.2">
      <c r="AY617" s="211"/>
      <c r="AZ617" s="211"/>
      <c r="BA617" s="211"/>
      <c r="BB617" s="211"/>
    </row>
    <row r="618" spans="51:54" x14ac:dyDescent="0.2">
      <c r="AY618" s="211"/>
      <c r="AZ618" s="211"/>
      <c r="BA618" s="211"/>
      <c r="BB618" s="211"/>
    </row>
    <row r="619" spans="51:54" x14ac:dyDescent="0.2">
      <c r="AY619" s="211"/>
      <c r="AZ619" s="211"/>
      <c r="BA619" s="211"/>
      <c r="BB619" s="211"/>
    </row>
    <row r="620" spans="51:54" x14ac:dyDescent="0.2">
      <c r="AY620" s="211"/>
      <c r="AZ620" s="211"/>
      <c r="BA620" s="211"/>
      <c r="BB620" s="211"/>
    </row>
    <row r="621" spans="51:54" x14ac:dyDescent="0.2">
      <c r="AY621" s="211"/>
      <c r="AZ621" s="211"/>
      <c r="BA621" s="211"/>
      <c r="BB621" s="211"/>
    </row>
    <row r="622" spans="51:54" x14ac:dyDescent="0.2">
      <c r="AY622" s="211"/>
      <c r="AZ622" s="211"/>
      <c r="BA622" s="211"/>
      <c r="BB622" s="211"/>
    </row>
    <row r="623" spans="51:54" x14ac:dyDescent="0.2">
      <c r="AY623" s="211"/>
      <c r="AZ623" s="211"/>
      <c r="BA623" s="211"/>
      <c r="BB623" s="211"/>
    </row>
    <row r="624" spans="51:54" x14ac:dyDescent="0.2">
      <c r="AY624" s="211"/>
      <c r="AZ624" s="211"/>
      <c r="BA624" s="211"/>
      <c r="BB624" s="211"/>
    </row>
    <row r="625" spans="51:54" x14ac:dyDescent="0.2">
      <c r="AY625" s="211"/>
      <c r="AZ625" s="211"/>
      <c r="BA625" s="211"/>
      <c r="BB625" s="211"/>
    </row>
    <row r="626" spans="51:54" x14ac:dyDescent="0.2">
      <c r="AY626" s="211"/>
      <c r="AZ626" s="211"/>
      <c r="BA626" s="211"/>
      <c r="BB626" s="211"/>
    </row>
    <row r="627" spans="51:54" x14ac:dyDescent="0.2">
      <c r="AY627" s="211"/>
      <c r="AZ627" s="211"/>
      <c r="BA627" s="211"/>
      <c r="BB627" s="211"/>
    </row>
    <row r="628" spans="51:54" x14ac:dyDescent="0.2">
      <c r="AY628" s="211"/>
      <c r="AZ628" s="211"/>
      <c r="BA628" s="211"/>
      <c r="BB628" s="211"/>
    </row>
    <row r="629" spans="51:54" x14ac:dyDescent="0.2">
      <c r="AY629" s="211"/>
      <c r="AZ629" s="211"/>
      <c r="BA629" s="211"/>
      <c r="BB629" s="211"/>
    </row>
    <row r="630" spans="51:54" x14ac:dyDescent="0.2">
      <c r="AY630" s="211"/>
      <c r="AZ630" s="211"/>
      <c r="BA630" s="211"/>
      <c r="BB630" s="211"/>
    </row>
    <row r="631" spans="51:54" x14ac:dyDescent="0.2">
      <c r="AY631" s="211"/>
      <c r="AZ631" s="211"/>
      <c r="BA631" s="211"/>
      <c r="BB631" s="211"/>
    </row>
    <row r="632" spans="51:54" x14ac:dyDescent="0.2">
      <c r="AY632" s="211"/>
      <c r="AZ632" s="211"/>
      <c r="BA632" s="211"/>
      <c r="BB632" s="211"/>
    </row>
    <row r="633" spans="51:54" x14ac:dyDescent="0.2">
      <c r="AY633" s="211"/>
      <c r="AZ633" s="211"/>
      <c r="BA633" s="211"/>
      <c r="BB633" s="211"/>
    </row>
    <row r="634" spans="51:54" x14ac:dyDescent="0.2">
      <c r="AY634" s="211"/>
      <c r="AZ634" s="211"/>
      <c r="BA634" s="211"/>
      <c r="BB634" s="211"/>
    </row>
    <row r="635" spans="51:54" x14ac:dyDescent="0.2">
      <c r="AY635" s="211"/>
      <c r="AZ635" s="211"/>
      <c r="BA635" s="211"/>
      <c r="BB635" s="211"/>
    </row>
    <row r="636" spans="51:54" x14ac:dyDescent="0.2">
      <c r="AY636" s="211"/>
      <c r="AZ636" s="211"/>
      <c r="BA636" s="211"/>
      <c r="BB636" s="211"/>
    </row>
    <row r="637" spans="51:54" x14ac:dyDescent="0.2">
      <c r="AY637" s="211"/>
      <c r="AZ637" s="211"/>
      <c r="BA637" s="211"/>
      <c r="BB637" s="211"/>
    </row>
    <row r="638" spans="51:54" x14ac:dyDescent="0.2">
      <c r="AY638" s="211"/>
      <c r="AZ638" s="211"/>
      <c r="BA638" s="211"/>
      <c r="BB638" s="211"/>
    </row>
    <row r="639" spans="51:54" x14ac:dyDescent="0.2">
      <c r="AY639" s="211"/>
      <c r="AZ639" s="211"/>
      <c r="BA639" s="211"/>
      <c r="BB639" s="211"/>
    </row>
    <row r="640" spans="51:54" x14ac:dyDescent="0.2">
      <c r="AY640" s="211"/>
      <c r="AZ640" s="211"/>
      <c r="BA640" s="211"/>
      <c r="BB640" s="211"/>
    </row>
    <row r="641" spans="51:54" x14ac:dyDescent="0.2">
      <c r="AY641" s="211"/>
      <c r="AZ641" s="211"/>
      <c r="BA641" s="211"/>
      <c r="BB641" s="211"/>
    </row>
    <row r="642" spans="51:54" x14ac:dyDescent="0.2">
      <c r="AY642" s="211"/>
      <c r="AZ642" s="211"/>
      <c r="BA642" s="211"/>
      <c r="BB642" s="211"/>
    </row>
    <row r="643" spans="51:54" x14ac:dyDescent="0.2">
      <c r="AY643" s="211"/>
      <c r="AZ643" s="211"/>
      <c r="BA643" s="211"/>
      <c r="BB643" s="211"/>
    </row>
    <row r="644" spans="51:54" x14ac:dyDescent="0.2">
      <c r="AY644" s="211"/>
      <c r="AZ644" s="211"/>
      <c r="BA644" s="211"/>
      <c r="BB644" s="211"/>
    </row>
    <row r="645" spans="51:54" x14ac:dyDescent="0.2">
      <c r="AY645" s="211"/>
      <c r="AZ645" s="211"/>
      <c r="BA645" s="211"/>
      <c r="BB645" s="211"/>
    </row>
    <row r="646" spans="51:54" x14ac:dyDescent="0.2">
      <c r="AY646" s="211"/>
      <c r="AZ646" s="211"/>
      <c r="BA646" s="211"/>
      <c r="BB646" s="211"/>
    </row>
    <row r="647" spans="51:54" x14ac:dyDescent="0.2">
      <c r="AY647" s="211"/>
      <c r="AZ647" s="211"/>
      <c r="BA647" s="211"/>
      <c r="BB647" s="211"/>
    </row>
    <row r="648" spans="51:54" x14ac:dyDescent="0.2">
      <c r="AY648" s="211"/>
      <c r="AZ648" s="211"/>
      <c r="BA648" s="211"/>
      <c r="BB648" s="211"/>
    </row>
    <row r="649" spans="51:54" x14ac:dyDescent="0.2">
      <c r="AY649" s="211"/>
      <c r="AZ649" s="211"/>
      <c r="BA649" s="211"/>
      <c r="BB649" s="211"/>
    </row>
    <row r="650" spans="51:54" x14ac:dyDescent="0.2">
      <c r="AY650" s="211"/>
      <c r="AZ650" s="211"/>
      <c r="BA650" s="211"/>
      <c r="BB650" s="211"/>
    </row>
    <row r="651" spans="51:54" x14ac:dyDescent="0.2">
      <c r="AY651" s="211"/>
      <c r="AZ651" s="211"/>
      <c r="BA651" s="211"/>
      <c r="BB651" s="211"/>
    </row>
    <row r="652" spans="51:54" x14ac:dyDescent="0.2">
      <c r="AY652" s="211"/>
      <c r="AZ652" s="211"/>
      <c r="BA652" s="211"/>
      <c r="BB652" s="211"/>
    </row>
    <row r="653" spans="51:54" x14ac:dyDescent="0.2">
      <c r="AY653" s="211"/>
      <c r="AZ653" s="211"/>
      <c r="BA653" s="211"/>
      <c r="BB653" s="211"/>
    </row>
    <row r="654" spans="51:54" x14ac:dyDescent="0.2">
      <c r="AY654" s="211"/>
      <c r="AZ654" s="211"/>
      <c r="BA654" s="211"/>
      <c r="BB654" s="211"/>
    </row>
    <row r="655" spans="51:54" x14ac:dyDescent="0.2">
      <c r="AY655" s="211"/>
      <c r="AZ655" s="211"/>
      <c r="BA655" s="211"/>
      <c r="BB655" s="211"/>
    </row>
    <row r="656" spans="51:54" x14ac:dyDescent="0.2">
      <c r="AY656" s="211"/>
      <c r="AZ656" s="211"/>
      <c r="BA656" s="211"/>
      <c r="BB656" s="211"/>
    </row>
    <row r="657" spans="51:54" x14ac:dyDescent="0.2">
      <c r="AY657" s="211"/>
      <c r="AZ657" s="211"/>
      <c r="BA657" s="211"/>
      <c r="BB657" s="211"/>
    </row>
    <row r="658" spans="51:54" x14ac:dyDescent="0.2">
      <c r="AY658" s="211"/>
      <c r="AZ658" s="211"/>
      <c r="BA658" s="211"/>
      <c r="BB658" s="211"/>
    </row>
    <row r="659" spans="51:54" x14ac:dyDescent="0.2">
      <c r="AY659" s="211"/>
      <c r="AZ659" s="211"/>
      <c r="BA659" s="211"/>
      <c r="BB659" s="211"/>
    </row>
    <row r="660" spans="51:54" x14ac:dyDescent="0.2">
      <c r="AY660" s="211"/>
      <c r="AZ660" s="211"/>
      <c r="BA660" s="211"/>
      <c r="BB660" s="211"/>
    </row>
    <row r="661" spans="51:54" x14ac:dyDescent="0.2">
      <c r="AY661" s="211"/>
      <c r="AZ661" s="211"/>
      <c r="BA661" s="211"/>
      <c r="BB661" s="211"/>
    </row>
    <row r="662" spans="51:54" x14ac:dyDescent="0.2">
      <c r="AY662" s="211"/>
      <c r="AZ662" s="211"/>
      <c r="BA662" s="211"/>
      <c r="BB662" s="211"/>
    </row>
    <row r="663" spans="51:54" x14ac:dyDescent="0.2">
      <c r="AY663" s="211"/>
      <c r="AZ663" s="211"/>
      <c r="BA663" s="211"/>
      <c r="BB663" s="211"/>
    </row>
    <row r="664" spans="51:54" x14ac:dyDescent="0.2">
      <c r="AY664" s="211"/>
      <c r="AZ664" s="211"/>
      <c r="BA664" s="211"/>
      <c r="BB664" s="211"/>
    </row>
    <row r="665" spans="51:54" x14ac:dyDescent="0.2">
      <c r="AY665" s="211"/>
      <c r="AZ665" s="211"/>
      <c r="BA665" s="211"/>
      <c r="BB665" s="211"/>
    </row>
    <row r="666" spans="51:54" x14ac:dyDescent="0.2">
      <c r="AY666" s="211"/>
      <c r="AZ666" s="211"/>
      <c r="BA666" s="211"/>
      <c r="BB666" s="211"/>
    </row>
    <row r="667" spans="51:54" x14ac:dyDescent="0.2">
      <c r="AY667" s="211"/>
      <c r="AZ667" s="211"/>
      <c r="BA667" s="211"/>
      <c r="BB667" s="211"/>
    </row>
    <row r="668" spans="51:54" x14ac:dyDescent="0.2">
      <c r="AY668" s="211"/>
      <c r="AZ668" s="211"/>
      <c r="BA668" s="211"/>
      <c r="BB668" s="211"/>
    </row>
    <row r="669" spans="51:54" x14ac:dyDescent="0.2">
      <c r="AY669" s="211"/>
      <c r="AZ669" s="211"/>
      <c r="BA669" s="211"/>
      <c r="BB669" s="211"/>
    </row>
    <row r="670" spans="51:54" x14ac:dyDescent="0.2">
      <c r="AY670" s="211"/>
      <c r="AZ670" s="211"/>
      <c r="BA670" s="211"/>
      <c r="BB670" s="211"/>
    </row>
    <row r="671" spans="51:54" x14ac:dyDescent="0.2">
      <c r="AY671" s="211"/>
      <c r="AZ671" s="211"/>
      <c r="BA671" s="211"/>
      <c r="BB671" s="211"/>
    </row>
    <row r="672" spans="51:54" x14ac:dyDescent="0.2">
      <c r="AY672" s="211"/>
      <c r="AZ672" s="211"/>
      <c r="BA672" s="211"/>
      <c r="BB672" s="211"/>
    </row>
    <row r="673" spans="51:54" x14ac:dyDescent="0.2">
      <c r="AY673" s="211"/>
      <c r="AZ673" s="211"/>
      <c r="BA673" s="211"/>
      <c r="BB673" s="211"/>
    </row>
    <row r="674" spans="51:54" x14ac:dyDescent="0.2">
      <c r="AY674" s="211"/>
      <c r="AZ674" s="211"/>
      <c r="BA674" s="211"/>
      <c r="BB674" s="211"/>
    </row>
    <row r="675" spans="51:54" x14ac:dyDescent="0.2">
      <c r="AY675" s="211"/>
      <c r="AZ675" s="211"/>
      <c r="BA675" s="211"/>
      <c r="BB675" s="211"/>
    </row>
    <row r="676" spans="51:54" x14ac:dyDescent="0.2">
      <c r="AY676" s="211"/>
      <c r="AZ676" s="211"/>
      <c r="BA676" s="211"/>
      <c r="BB676" s="211"/>
    </row>
    <row r="677" spans="51:54" x14ac:dyDescent="0.2">
      <c r="AY677" s="211"/>
      <c r="AZ677" s="211"/>
      <c r="BA677" s="211"/>
      <c r="BB677" s="211"/>
    </row>
    <row r="678" spans="51:54" x14ac:dyDescent="0.2">
      <c r="AY678" s="211"/>
      <c r="AZ678" s="211"/>
      <c r="BA678" s="211"/>
      <c r="BB678" s="211"/>
    </row>
    <row r="679" spans="51:54" x14ac:dyDescent="0.2">
      <c r="AY679" s="211"/>
      <c r="AZ679" s="211"/>
      <c r="BA679" s="211"/>
      <c r="BB679" s="211"/>
    </row>
    <row r="680" spans="51:54" x14ac:dyDescent="0.2">
      <c r="AY680" s="211"/>
      <c r="AZ680" s="211"/>
      <c r="BA680" s="211"/>
      <c r="BB680" s="211"/>
    </row>
    <row r="681" spans="51:54" x14ac:dyDescent="0.2">
      <c r="AY681" s="211"/>
      <c r="AZ681" s="211"/>
      <c r="BA681" s="211"/>
      <c r="BB681" s="211"/>
    </row>
    <row r="682" spans="51:54" x14ac:dyDescent="0.2">
      <c r="AY682" s="211"/>
      <c r="AZ682" s="211"/>
      <c r="BA682" s="211"/>
      <c r="BB682" s="211"/>
    </row>
    <row r="683" spans="51:54" x14ac:dyDescent="0.2">
      <c r="AY683" s="211"/>
      <c r="AZ683" s="211"/>
      <c r="BA683" s="211"/>
      <c r="BB683" s="211"/>
    </row>
    <row r="684" spans="51:54" x14ac:dyDescent="0.2">
      <c r="AY684" s="211"/>
      <c r="AZ684" s="211"/>
      <c r="BA684" s="211"/>
      <c r="BB684" s="211"/>
    </row>
    <row r="685" spans="51:54" x14ac:dyDescent="0.2">
      <c r="AY685" s="211"/>
      <c r="AZ685" s="211"/>
      <c r="BA685" s="211"/>
      <c r="BB685" s="211"/>
    </row>
    <row r="686" spans="51:54" x14ac:dyDescent="0.2">
      <c r="AY686" s="211"/>
      <c r="AZ686" s="211"/>
      <c r="BA686" s="211"/>
      <c r="BB686" s="211"/>
    </row>
    <row r="687" spans="51:54" x14ac:dyDescent="0.2">
      <c r="AY687" s="211"/>
      <c r="AZ687" s="211"/>
      <c r="BA687" s="211"/>
      <c r="BB687" s="211"/>
    </row>
    <row r="688" spans="51:54" x14ac:dyDescent="0.2">
      <c r="AY688" s="211"/>
      <c r="AZ688" s="211"/>
      <c r="BA688" s="211"/>
      <c r="BB688" s="211"/>
    </row>
    <row r="689" spans="51:54" x14ac:dyDescent="0.2">
      <c r="AY689" s="211"/>
      <c r="AZ689" s="211"/>
      <c r="BA689" s="211"/>
      <c r="BB689" s="211"/>
    </row>
    <row r="690" spans="51:54" x14ac:dyDescent="0.2">
      <c r="AY690" s="211"/>
      <c r="AZ690" s="211"/>
      <c r="BA690" s="211"/>
      <c r="BB690" s="211"/>
    </row>
    <row r="691" spans="51:54" x14ac:dyDescent="0.2">
      <c r="AY691" s="211"/>
      <c r="AZ691" s="211"/>
      <c r="BA691" s="211"/>
      <c r="BB691" s="211"/>
    </row>
    <row r="692" spans="51:54" x14ac:dyDescent="0.2">
      <c r="AY692" s="211"/>
      <c r="AZ692" s="211"/>
      <c r="BA692" s="211"/>
      <c r="BB692" s="211"/>
    </row>
    <row r="693" spans="51:54" x14ac:dyDescent="0.2">
      <c r="AY693" s="211"/>
      <c r="AZ693" s="211"/>
      <c r="BA693" s="211"/>
      <c r="BB693" s="211"/>
    </row>
    <row r="694" spans="51:54" x14ac:dyDescent="0.2">
      <c r="AY694" s="211"/>
      <c r="AZ694" s="211"/>
      <c r="BA694" s="211"/>
      <c r="BB694" s="211"/>
    </row>
    <row r="695" spans="51:54" x14ac:dyDescent="0.2">
      <c r="AY695" s="211"/>
      <c r="AZ695" s="211"/>
      <c r="BA695" s="211"/>
      <c r="BB695" s="211"/>
    </row>
    <row r="696" spans="51:54" x14ac:dyDescent="0.2">
      <c r="AY696" s="211"/>
      <c r="AZ696" s="211"/>
      <c r="BA696" s="211"/>
      <c r="BB696" s="211"/>
    </row>
    <row r="697" spans="51:54" x14ac:dyDescent="0.2">
      <c r="AY697" s="211"/>
      <c r="AZ697" s="211"/>
      <c r="BA697" s="211"/>
      <c r="BB697" s="211"/>
    </row>
    <row r="698" spans="51:54" x14ac:dyDescent="0.2">
      <c r="AY698" s="211"/>
      <c r="AZ698" s="211"/>
      <c r="BA698" s="211"/>
      <c r="BB698" s="211"/>
    </row>
    <row r="699" spans="51:54" x14ac:dyDescent="0.2">
      <c r="AY699" s="211"/>
      <c r="AZ699" s="211"/>
      <c r="BA699" s="211"/>
      <c r="BB699" s="211"/>
    </row>
    <row r="700" spans="51:54" x14ac:dyDescent="0.2">
      <c r="AY700" s="211"/>
      <c r="AZ700" s="211"/>
      <c r="BA700" s="211"/>
      <c r="BB700" s="211"/>
    </row>
    <row r="701" spans="51:54" x14ac:dyDescent="0.2">
      <c r="AY701" s="211"/>
      <c r="AZ701" s="211"/>
      <c r="BA701" s="211"/>
      <c r="BB701" s="211"/>
    </row>
    <row r="702" spans="51:54" x14ac:dyDescent="0.2">
      <c r="AY702" s="211"/>
      <c r="AZ702" s="211"/>
      <c r="BA702" s="211"/>
      <c r="BB702" s="211"/>
    </row>
    <row r="703" spans="51:54" x14ac:dyDescent="0.2">
      <c r="AY703" s="211"/>
      <c r="AZ703" s="211"/>
      <c r="BA703" s="211"/>
      <c r="BB703" s="211"/>
    </row>
    <row r="704" spans="51:54" x14ac:dyDescent="0.2">
      <c r="AY704" s="211"/>
      <c r="AZ704" s="211"/>
      <c r="BA704" s="211"/>
      <c r="BB704" s="211"/>
    </row>
    <row r="705" spans="51:54" x14ac:dyDescent="0.2">
      <c r="AY705" s="211"/>
      <c r="AZ705" s="211"/>
      <c r="BA705" s="211"/>
      <c r="BB705" s="211"/>
    </row>
    <row r="706" spans="51:54" x14ac:dyDescent="0.2">
      <c r="AY706" s="211"/>
      <c r="AZ706" s="211"/>
      <c r="BA706" s="211"/>
      <c r="BB706" s="211"/>
    </row>
    <row r="707" spans="51:54" x14ac:dyDescent="0.2">
      <c r="AY707" s="211"/>
      <c r="AZ707" s="211"/>
      <c r="BA707" s="211"/>
      <c r="BB707" s="211"/>
    </row>
    <row r="708" spans="51:54" x14ac:dyDescent="0.2">
      <c r="AY708" s="211"/>
      <c r="AZ708" s="211"/>
      <c r="BA708" s="211"/>
      <c r="BB708" s="211"/>
    </row>
    <row r="709" spans="51:54" x14ac:dyDescent="0.2">
      <c r="AY709" s="211"/>
      <c r="AZ709" s="211"/>
      <c r="BA709" s="211"/>
      <c r="BB709" s="211"/>
    </row>
    <row r="710" spans="51:54" x14ac:dyDescent="0.2">
      <c r="AY710" s="211"/>
      <c r="AZ710" s="211"/>
      <c r="BA710" s="211"/>
      <c r="BB710" s="211"/>
    </row>
    <row r="711" spans="51:54" x14ac:dyDescent="0.2">
      <c r="AY711" s="211"/>
      <c r="AZ711" s="211"/>
      <c r="BA711" s="211"/>
      <c r="BB711" s="211"/>
    </row>
    <row r="712" spans="51:54" x14ac:dyDescent="0.2">
      <c r="AY712" s="211"/>
      <c r="AZ712" s="211"/>
      <c r="BA712" s="211"/>
      <c r="BB712" s="211"/>
    </row>
    <row r="713" spans="51:54" x14ac:dyDescent="0.2">
      <c r="AY713" s="211"/>
      <c r="AZ713" s="211"/>
      <c r="BA713" s="211"/>
      <c r="BB713" s="211"/>
    </row>
    <row r="714" spans="51:54" x14ac:dyDescent="0.2">
      <c r="AY714" s="211"/>
      <c r="AZ714" s="211"/>
      <c r="BA714" s="211"/>
      <c r="BB714" s="211"/>
    </row>
    <row r="715" spans="51:54" x14ac:dyDescent="0.2">
      <c r="AY715" s="211"/>
      <c r="AZ715" s="211"/>
      <c r="BA715" s="211"/>
      <c r="BB715" s="211"/>
    </row>
    <row r="716" spans="51:54" x14ac:dyDescent="0.2">
      <c r="AY716" s="211"/>
      <c r="AZ716" s="211"/>
      <c r="BA716" s="211"/>
      <c r="BB716" s="211"/>
    </row>
    <row r="717" spans="51:54" x14ac:dyDescent="0.2">
      <c r="AY717" s="211"/>
      <c r="AZ717" s="211"/>
      <c r="BA717" s="211"/>
      <c r="BB717" s="211"/>
    </row>
    <row r="718" spans="51:54" x14ac:dyDescent="0.2">
      <c r="AY718" s="211"/>
      <c r="AZ718" s="211"/>
      <c r="BA718" s="211"/>
      <c r="BB718" s="211"/>
    </row>
    <row r="719" spans="51:54" x14ac:dyDescent="0.2">
      <c r="AY719" s="211"/>
      <c r="AZ719" s="211"/>
      <c r="BA719" s="211"/>
      <c r="BB719" s="211"/>
    </row>
    <row r="720" spans="51:54" x14ac:dyDescent="0.2">
      <c r="AY720" s="211"/>
      <c r="AZ720" s="211"/>
      <c r="BA720" s="211"/>
      <c r="BB720" s="211"/>
    </row>
    <row r="721" spans="51:54" x14ac:dyDescent="0.2">
      <c r="AY721" s="211"/>
      <c r="AZ721" s="211"/>
      <c r="BA721" s="211"/>
      <c r="BB721" s="211"/>
    </row>
    <row r="722" spans="51:54" x14ac:dyDescent="0.2">
      <c r="AY722" s="211"/>
      <c r="AZ722" s="211"/>
      <c r="BA722" s="211"/>
      <c r="BB722" s="211"/>
    </row>
    <row r="723" spans="51:54" x14ac:dyDescent="0.2">
      <c r="AY723" s="211"/>
      <c r="AZ723" s="211"/>
      <c r="BA723" s="211"/>
      <c r="BB723" s="211"/>
    </row>
    <row r="724" spans="51:54" x14ac:dyDescent="0.2">
      <c r="AY724" s="211"/>
      <c r="AZ724" s="211"/>
      <c r="BA724" s="211"/>
      <c r="BB724" s="211"/>
    </row>
    <row r="725" spans="51:54" x14ac:dyDescent="0.2">
      <c r="AY725" s="211"/>
      <c r="AZ725" s="211"/>
      <c r="BA725" s="211"/>
      <c r="BB725" s="211"/>
    </row>
    <row r="726" spans="51:54" x14ac:dyDescent="0.2">
      <c r="AY726" s="211"/>
      <c r="AZ726" s="211"/>
      <c r="BA726" s="211"/>
      <c r="BB726" s="211"/>
    </row>
    <row r="727" spans="51:54" x14ac:dyDescent="0.2">
      <c r="AY727" s="211"/>
      <c r="AZ727" s="211"/>
      <c r="BA727" s="211"/>
      <c r="BB727" s="211"/>
    </row>
    <row r="728" spans="51:54" x14ac:dyDescent="0.2">
      <c r="AY728" s="211"/>
      <c r="AZ728" s="211"/>
      <c r="BA728" s="211"/>
      <c r="BB728" s="211"/>
    </row>
    <row r="729" spans="51:54" x14ac:dyDescent="0.2">
      <c r="AY729" s="211"/>
      <c r="AZ729" s="211"/>
      <c r="BA729" s="211"/>
      <c r="BB729" s="211"/>
    </row>
    <row r="730" spans="51:54" x14ac:dyDescent="0.2">
      <c r="AY730" s="211"/>
      <c r="AZ730" s="211"/>
      <c r="BA730" s="211"/>
      <c r="BB730" s="211"/>
    </row>
    <row r="731" spans="51:54" x14ac:dyDescent="0.2">
      <c r="AY731" s="211"/>
      <c r="AZ731" s="211"/>
      <c r="BA731" s="211"/>
      <c r="BB731" s="211"/>
    </row>
    <row r="732" spans="51:54" x14ac:dyDescent="0.2">
      <c r="AY732" s="211"/>
      <c r="AZ732" s="211"/>
      <c r="BA732" s="211"/>
      <c r="BB732" s="211"/>
    </row>
    <row r="733" spans="51:54" x14ac:dyDescent="0.2">
      <c r="AY733" s="211"/>
      <c r="AZ733" s="211"/>
      <c r="BA733" s="211"/>
      <c r="BB733" s="211"/>
    </row>
    <row r="734" spans="51:54" x14ac:dyDescent="0.2">
      <c r="AY734" s="211"/>
      <c r="AZ734" s="211"/>
      <c r="BA734" s="211"/>
      <c r="BB734" s="211"/>
    </row>
    <row r="735" spans="51:54" x14ac:dyDescent="0.2">
      <c r="AY735" s="211"/>
      <c r="AZ735" s="211"/>
      <c r="BA735" s="211"/>
      <c r="BB735" s="211"/>
    </row>
    <row r="736" spans="51:54" x14ac:dyDescent="0.2">
      <c r="AY736" s="211"/>
      <c r="AZ736" s="211"/>
      <c r="BA736" s="211"/>
      <c r="BB736" s="211"/>
    </row>
    <row r="737" spans="51:54" x14ac:dyDescent="0.2">
      <c r="AY737" s="211"/>
      <c r="AZ737" s="211"/>
      <c r="BA737" s="211"/>
      <c r="BB737" s="211"/>
    </row>
    <row r="738" spans="51:54" x14ac:dyDescent="0.2">
      <c r="AY738" s="211"/>
      <c r="AZ738" s="211"/>
      <c r="BA738" s="211"/>
      <c r="BB738" s="211"/>
    </row>
    <row r="739" spans="51:54" x14ac:dyDescent="0.2">
      <c r="AY739" s="211"/>
      <c r="AZ739" s="211"/>
      <c r="BA739" s="211"/>
      <c r="BB739" s="211"/>
    </row>
    <row r="740" spans="51:54" x14ac:dyDescent="0.2">
      <c r="AY740" s="211"/>
      <c r="AZ740" s="211"/>
      <c r="BA740" s="211"/>
      <c r="BB740" s="211"/>
    </row>
    <row r="741" spans="51:54" x14ac:dyDescent="0.2">
      <c r="AY741" s="211"/>
      <c r="AZ741" s="211"/>
      <c r="BA741" s="211"/>
      <c r="BB741" s="211"/>
    </row>
    <row r="742" spans="51:54" x14ac:dyDescent="0.2">
      <c r="AY742" s="211"/>
      <c r="AZ742" s="211"/>
      <c r="BA742" s="211"/>
      <c r="BB742" s="211"/>
    </row>
    <row r="743" spans="51:54" x14ac:dyDescent="0.2">
      <c r="AY743" s="211"/>
      <c r="AZ743" s="211"/>
      <c r="BA743" s="211"/>
      <c r="BB743" s="211"/>
    </row>
    <row r="744" spans="51:54" x14ac:dyDescent="0.2">
      <c r="AY744" s="211"/>
      <c r="AZ744" s="211"/>
      <c r="BA744" s="211"/>
      <c r="BB744" s="211"/>
    </row>
    <row r="745" spans="51:54" x14ac:dyDescent="0.2">
      <c r="AY745" s="211"/>
      <c r="AZ745" s="211"/>
      <c r="BA745" s="211"/>
      <c r="BB745" s="211"/>
    </row>
    <row r="746" spans="51:54" x14ac:dyDescent="0.2">
      <c r="AY746" s="211"/>
      <c r="AZ746" s="211"/>
      <c r="BA746" s="211"/>
      <c r="BB746" s="211"/>
    </row>
    <row r="747" spans="51:54" x14ac:dyDescent="0.2">
      <c r="AY747" s="211"/>
      <c r="AZ747" s="211"/>
      <c r="BA747" s="211"/>
      <c r="BB747" s="211"/>
    </row>
    <row r="748" spans="51:54" x14ac:dyDescent="0.2">
      <c r="AY748" s="211"/>
      <c r="AZ748" s="211"/>
      <c r="BA748" s="211"/>
      <c r="BB748" s="211"/>
    </row>
    <row r="749" spans="51:54" x14ac:dyDescent="0.2">
      <c r="AY749" s="211"/>
      <c r="AZ749" s="211"/>
      <c r="BA749" s="211"/>
      <c r="BB749" s="211"/>
    </row>
    <row r="750" spans="51:54" x14ac:dyDescent="0.2">
      <c r="AY750" s="211"/>
      <c r="AZ750" s="211"/>
      <c r="BA750" s="211"/>
      <c r="BB750" s="211"/>
    </row>
    <row r="751" spans="51:54" x14ac:dyDescent="0.2">
      <c r="AY751" s="211"/>
      <c r="AZ751" s="211"/>
      <c r="BA751" s="211"/>
      <c r="BB751" s="211"/>
    </row>
    <row r="752" spans="51:54" x14ac:dyDescent="0.2">
      <c r="AY752" s="211"/>
      <c r="AZ752" s="211"/>
      <c r="BA752" s="211"/>
      <c r="BB752" s="211"/>
    </row>
    <row r="753" spans="51:54" x14ac:dyDescent="0.2">
      <c r="AY753" s="211"/>
      <c r="AZ753" s="211"/>
      <c r="BA753" s="211"/>
      <c r="BB753" s="211"/>
    </row>
    <row r="754" spans="51:54" x14ac:dyDescent="0.2">
      <c r="AY754" s="211"/>
      <c r="AZ754" s="211"/>
      <c r="BA754" s="211"/>
      <c r="BB754" s="211"/>
    </row>
    <row r="755" spans="51:54" x14ac:dyDescent="0.2">
      <c r="AY755" s="211"/>
      <c r="AZ755" s="211"/>
      <c r="BA755" s="211"/>
      <c r="BB755" s="211"/>
    </row>
    <row r="756" spans="51:54" x14ac:dyDescent="0.2">
      <c r="AY756" s="211"/>
      <c r="AZ756" s="211"/>
      <c r="BA756" s="211"/>
      <c r="BB756" s="211"/>
    </row>
    <row r="757" spans="51:54" x14ac:dyDescent="0.2">
      <c r="AY757" s="211"/>
      <c r="AZ757" s="211"/>
      <c r="BA757" s="211"/>
      <c r="BB757" s="211"/>
    </row>
    <row r="758" spans="51:54" x14ac:dyDescent="0.2">
      <c r="AY758" s="211"/>
      <c r="AZ758" s="211"/>
      <c r="BA758" s="211"/>
      <c r="BB758" s="211"/>
    </row>
    <row r="759" spans="51:54" x14ac:dyDescent="0.2">
      <c r="AY759" s="211"/>
      <c r="AZ759" s="211"/>
      <c r="BA759" s="211"/>
      <c r="BB759" s="211"/>
    </row>
    <row r="760" spans="51:54" x14ac:dyDescent="0.2">
      <c r="AY760" s="211"/>
      <c r="AZ760" s="211"/>
      <c r="BA760" s="211"/>
      <c r="BB760" s="211"/>
    </row>
    <row r="761" spans="51:54" x14ac:dyDescent="0.2">
      <c r="AY761" s="211"/>
      <c r="AZ761" s="211"/>
      <c r="BA761" s="211"/>
      <c r="BB761" s="211"/>
    </row>
    <row r="762" spans="51:54" x14ac:dyDescent="0.2">
      <c r="AY762" s="211"/>
      <c r="AZ762" s="211"/>
      <c r="BA762" s="211"/>
      <c r="BB762" s="211"/>
    </row>
    <row r="763" spans="51:54" x14ac:dyDescent="0.2">
      <c r="AY763" s="211"/>
      <c r="AZ763" s="211"/>
      <c r="BA763" s="211"/>
      <c r="BB763" s="211"/>
    </row>
    <row r="764" spans="51:54" x14ac:dyDescent="0.2">
      <c r="AY764" s="211"/>
      <c r="AZ764" s="211"/>
      <c r="BA764" s="211"/>
      <c r="BB764" s="211"/>
    </row>
    <row r="765" spans="51:54" x14ac:dyDescent="0.2">
      <c r="AY765" s="211"/>
      <c r="AZ765" s="211"/>
      <c r="BA765" s="211"/>
      <c r="BB765" s="211"/>
    </row>
    <row r="766" spans="51:54" x14ac:dyDescent="0.2">
      <c r="AY766" s="211"/>
      <c r="AZ766" s="211"/>
      <c r="BA766" s="211"/>
      <c r="BB766" s="211"/>
    </row>
    <row r="767" spans="51:54" x14ac:dyDescent="0.2">
      <c r="AY767" s="211"/>
      <c r="AZ767" s="211"/>
      <c r="BA767" s="211"/>
      <c r="BB767" s="211"/>
    </row>
    <row r="768" spans="51:54" x14ac:dyDescent="0.2">
      <c r="AY768" s="211"/>
      <c r="AZ768" s="211"/>
      <c r="BA768" s="211"/>
      <c r="BB768" s="211"/>
    </row>
    <row r="769" spans="51:54" x14ac:dyDescent="0.2">
      <c r="AY769" s="211"/>
      <c r="AZ769" s="211"/>
      <c r="BA769" s="211"/>
      <c r="BB769" s="211"/>
    </row>
    <row r="770" spans="51:54" x14ac:dyDescent="0.2">
      <c r="AY770" s="211"/>
      <c r="AZ770" s="211"/>
      <c r="BA770" s="211"/>
      <c r="BB770" s="211"/>
    </row>
    <row r="771" spans="51:54" x14ac:dyDescent="0.2">
      <c r="AY771" s="211"/>
      <c r="AZ771" s="211"/>
      <c r="BA771" s="211"/>
      <c r="BB771" s="211"/>
    </row>
    <row r="772" spans="51:54" x14ac:dyDescent="0.2">
      <c r="AY772" s="211"/>
      <c r="AZ772" s="211"/>
      <c r="BA772" s="211"/>
      <c r="BB772" s="211"/>
    </row>
    <row r="773" spans="51:54" x14ac:dyDescent="0.2">
      <c r="AY773" s="211"/>
      <c r="AZ773" s="211"/>
      <c r="BA773" s="211"/>
      <c r="BB773" s="211"/>
    </row>
    <row r="774" spans="51:54" x14ac:dyDescent="0.2">
      <c r="AY774" s="211"/>
      <c r="AZ774" s="211"/>
      <c r="BA774" s="211"/>
      <c r="BB774" s="211"/>
    </row>
    <row r="775" spans="51:54" x14ac:dyDescent="0.2">
      <c r="AY775" s="211"/>
      <c r="AZ775" s="211"/>
      <c r="BA775" s="211"/>
      <c r="BB775" s="211"/>
    </row>
    <row r="776" spans="51:54" x14ac:dyDescent="0.2">
      <c r="AY776" s="211"/>
      <c r="AZ776" s="211"/>
      <c r="BA776" s="211"/>
      <c r="BB776" s="211"/>
    </row>
    <row r="777" spans="51:54" x14ac:dyDescent="0.2">
      <c r="AY777" s="211"/>
      <c r="AZ777" s="211"/>
      <c r="BA777" s="211"/>
      <c r="BB777" s="211"/>
    </row>
    <row r="778" spans="51:54" x14ac:dyDescent="0.2">
      <c r="AY778" s="211"/>
      <c r="AZ778" s="211"/>
      <c r="BA778" s="211"/>
      <c r="BB778" s="211"/>
    </row>
    <row r="779" spans="51:54" x14ac:dyDescent="0.2">
      <c r="AY779" s="211"/>
      <c r="AZ779" s="211"/>
      <c r="BA779" s="211"/>
      <c r="BB779" s="211"/>
    </row>
    <row r="780" spans="51:54" x14ac:dyDescent="0.2">
      <c r="AY780" s="211"/>
      <c r="AZ780" s="211"/>
      <c r="BA780" s="211"/>
      <c r="BB780" s="211"/>
    </row>
    <row r="781" spans="51:54" x14ac:dyDescent="0.2">
      <c r="AY781" s="211"/>
      <c r="AZ781" s="211"/>
      <c r="BA781" s="211"/>
      <c r="BB781" s="211"/>
    </row>
    <row r="782" spans="51:54" x14ac:dyDescent="0.2">
      <c r="AY782" s="211"/>
      <c r="AZ782" s="211"/>
      <c r="BA782" s="211"/>
      <c r="BB782" s="211"/>
    </row>
    <row r="783" spans="51:54" x14ac:dyDescent="0.2">
      <c r="AY783" s="211"/>
      <c r="AZ783" s="211"/>
      <c r="BA783" s="211"/>
      <c r="BB783" s="211"/>
    </row>
    <row r="784" spans="51:54" x14ac:dyDescent="0.2">
      <c r="AY784" s="211"/>
      <c r="AZ784" s="211"/>
      <c r="BA784" s="211"/>
      <c r="BB784" s="211"/>
    </row>
    <row r="785" spans="51:54" x14ac:dyDescent="0.2">
      <c r="AY785" s="211"/>
      <c r="AZ785" s="211"/>
      <c r="BA785" s="211"/>
      <c r="BB785" s="211"/>
    </row>
    <row r="786" spans="51:54" x14ac:dyDescent="0.2">
      <c r="AY786" s="211"/>
      <c r="AZ786" s="211"/>
      <c r="BA786" s="211"/>
      <c r="BB786" s="211"/>
    </row>
    <row r="787" spans="51:54" x14ac:dyDescent="0.2">
      <c r="AY787" s="211"/>
      <c r="AZ787" s="211"/>
      <c r="BA787" s="211"/>
      <c r="BB787" s="211"/>
    </row>
    <row r="788" spans="51:54" x14ac:dyDescent="0.2">
      <c r="AY788" s="211"/>
      <c r="AZ788" s="211"/>
      <c r="BA788" s="211"/>
      <c r="BB788" s="211"/>
    </row>
    <row r="789" spans="51:54" x14ac:dyDescent="0.2">
      <c r="AY789" s="211"/>
      <c r="AZ789" s="211"/>
      <c r="BA789" s="211"/>
      <c r="BB789" s="211"/>
    </row>
    <row r="790" spans="51:54" x14ac:dyDescent="0.2">
      <c r="AY790" s="211"/>
      <c r="AZ790" s="211"/>
      <c r="BA790" s="211"/>
      <c r="BB790" s="211"/>
    </row>
    <row r="791" spans="51:54" x14ac:dyDescent="0.2">
      <c r="AY791" s="211"/>
      <c r="AZ791" s="211"/>
      <c r="BA791" s="211"/>
      <c r="BB791" s="211"/>
    </row>
    <row r="792" spans="51:54" x14ac:dyDescent="0.2">
      <c r="AY792" s="211"/>
      <c r="AZ792" s="211"/>
      <c r="BA792" s="211"/>
      <c r="BB792" s="211"/>
    </row>
    <row r="793" spans="51:54" x14ac:dyDescent="0.2">
      <c r="AY793" s="211"/>
      <c r="AZ793" s="211"/>
      <c r="BA793" s="211"/>
      <c r="BB793" s="211"/>
    </row>
    <row r="794" spans="51:54" x14ac:dyDescent="0.2">
      <c r="AY794" s="211"/>
      <c r="AZ794" s="211"/>
      <c r="BA794" s="211"/>
      <c r="BB794" s="211"/>
    </row>
    <row r="795" spans="51:54" x14ac:dyDescent="0.2">
      <c r="AY795" s="211"/>
      <c r="AZ795" s="211"/>
      <c r="BA795" s="211"/>
      <c r="BB795" s="211"/>
    </row>
    <row r="796" spans="51:54" x14ac:dyDescent="0.2">
      <c r="AY796" s="211"/>
      <c r="AZ796" s="211"/>
      <c r="BA796" s="211"/>
      <c r="BB796" s="211"/>
    </row>
    <row r="797" spans="51:54" x14ac:dyDescent="0.2">
      <c r="AY797" s="211"/>
      <c r="AZ797" s="211"/>
      <c r="BA797" s="211"/>
      <c r="BB797" s="211"/>
    </row>
    <row r="798" spans="51:54" x14ac:dyDescent="0.2">
      <c r="AY798" s="211"/>
      <c r="AZ798" s="211"/>
      <c r="BA798" s="211"/>
      <c r="BB798" s="211"/>
    </row>
    <row r="799" spans="51:54" x14ac:dyDescent="0.2">
      <c r="AY799" s="211"/>
      <c r="AZ799" s="211"/>
      <c r="BA799" s="211"/>
      <c r="BB799" s="211"/>
    </row>
    <row r="800" spans="51:54" x14ac:dyDescent="0.2">
      <c r="AY800" s="211"/>
      <c r="AZ800" s="211"/>
      <c r="BA800" s="211"/>
      <c r="BB800" s="211"/>
    </row>
    <row r="801" spans="51:54" x14ac:dyDescent="0.2">
      <c r="AY801" s="211"/>
      <c r="AZ801" s="211"/>
      <c r="BA801" s="211"/>
      <c r="BB801" s="211"/>
    </row>
    <row r="802" spans="51:54" x14ac:dyDescent="0.2">
      <c r="AY802" s="211"/>
      <c r="AZ802" s="211"/>
      <c r="BA802" s="211"/>
      <c r="BB802" s="211"/>
    </row>
    <row r="803" spans="51:54" x14ac:dyDescent="0.2">
      <c r="AY803" s="211"/>
      <c r="AZ803" s="211"/>
      <c r="BA803" s="211"/>
      <c r="BB803" s="211"/>
    </row>
    <row r="804" spans="51:54" x14ac:dyDescent="0.2">
      <c r="AY804" s="211"/>
      <c r="AZ804" s="211"/>
      <c r="BA804" s="211"/>
      <c r="BB804" s="211"/>
    </row>
    <row r="805" spans="51:54" x14ac:dyDescent="0.2">
      <c r="AY805" s="211"/>
      <c r="AZ805" s="211"/>
      <c r="BA805" s="211"/>
      <c r="BB805" s="211"/>
    </row>
    <row r="806" spans="51:54" x14ac:dyDescent="0.2">
      <c r="AY806" s="211"/>
      <c r="AZ806" s="211"/>
      <c r="BA806" s="211"/>
      <c r="BB806" s="211"/>
    </row>
    <row r="807" spans="51:54" x14ac:dyDescent="0.2">
      <c r="AY807" s="211"/>
      <c r="AZ807" s="211"/>
      <c r="BA807" s="211"/>
      <c r="BB807" s="211"/>
    </row>
    <row r="808" spans="51:54" x14ac:dyDescent="0.2">
      <c r="AY808" s="211"/>
      <c r="AZ808" s="211"/>
      <c r="BA808" s="211"/>
      <c r="BB808" s="211"/>
    </row>
    <row r="809" spans="51:54" x14ac:dyDescent="0.2">
      <c r="AY809" s="211"/>
      <c r="AZ809" s="211"/>
      <c r="BA809" s="211"/>
      <c r="BB809" s="211"/>
    </row>
    <row r="810" spans="51:54" x14ac:dyDescent="0.2">
      <c r="AY810" s="211"/>
      <c r="AZ810" s="211"/>
      <c r="BA810" s="211"/>
      <c r="BB810" s="211"/>
    </row>
    <row r="811" spans="51:54" x14ac:dyDescent="0.2">
      <c r="AY811" s="211"/>
      <c r="AZ811" s="211"/>
      <c r="BA811" s="211"/>
      <c r="BB811" s="211"/>
    </row>
    <row r="812" spans="51:54" x14ac:dyDescent="0.2">
      <c r="AY812" s="211"/>
      <c r="AZ812" s="211"/>
      <c r="BA812" s="211"/>
      <c r="BB812" s="211"/>
    </row>
    <row r="813" spans="51:54" x14ac:dyDescent="0.2">
      <c r="AY813" s="211"/>
      <c r="AZ813" s="211"/>
      <c r="BA813" s="211"/>
      <c r="BB813" s="211"/>
    </row>
    <row r="814" spans="51:54" x14ac:dyDescent="0.2">
      <c r="AY814" s="211"/>
      <c r="AZ814" s="211"/>
      <c r="BA814" s="211"/>
      <c r="BB814" s="211"/>
    </row>
    <row r="815" spans="51:54" x14ac:dyDescent="0.2">
      <c r="AY815" s="211"/>
      <c r="AZ815" s="211"/>
      <c r="BA815" s="211"/>
      <c r="BB815" s="211"/>
    </row>
    <row r="816" spans="51:54" x14ac:dyDescent="0.2">
      <c r="AY816" s="211"/>
      <c r="AZ816" s="211"/>
      <c r="BA816" s="211"/>
      <c r="BB816" s="211"/>
    </row>
    <row r="817" spans="51:54" x14ac:dyDescent="0.2">
      <c r="AY817" s="211"/>
      <c r="AZ817" s="211"/>
      <c r="BA817" s="211"/>
      <c r="BB817" s="211"/>
    </row>
    <row r="818" spans="51:54" x14ac:dyDescent="0.2">
      <c r="AY818" s="211"/>
      <c r="AZ818" s="211"/>
      <c r="BA818" s="211"/>
      <c r="BB818" s="211"/>
    </row>
    <row r="819" spans="51:54" x14ac:dyDescent="0.2">
      <c r="AY819" s="211"/>
      <c r="AZ819" s="211"/>
      <c r="BA819" s="211"/>
      <c r="BB819" s="211"/>
    </row>
    <row r="820" spans="51:54" x14ac:dyDescent="0.2">
      <c r="AY820" s="211"/>
      <c r="AZ820" s="211"/>
      <c r="BA820" s="211"/>
      <c r="BB820" s="211"/>
    </row>
    <row r="821" spans="51:54" x14ac:dyDescent="0.2">
      <c r="AY821" s="211"/>
      <c r="AZ821" s="211"/>
      <c r="BA821" s="211"/>
      <c r="BB821" s="211"/>
    </row>
    <row r="822" spans="51:54" x14ac:dyDescent="0.2">
      <c r="AY822" s="211"/>
      <c r="AZ822" s="211"/>
      <c r="BA822" s="211"/>
      <c r="BB822" s="211"/>
    </row>
    <row r="823" spans="51:54" x14ac:dyDescent="0.2">
      <c r="AY823" s="211"/>
      <c r="AZ823" s="211"/>
      <c r="BA823" s="211"/>
      <c r="BB823" s="211"/>
    </row>
    <row r="824" spans="51:54" x14ac:dyDescent="0.2">
      <c r="AY824" s="211"/>
      <c r="AZ824" s="211"/>
      <c r="BA824" s="211"/>
      <c r="BB824" s="211"/>
    </row>
    <row r="825" spans="51:54" x14ac:dyDescent="0.2">
      <c r="AY825" s="211"/>
      <c r="AZ825" s="211"/>
      <c r="BA825" s="211"/>
      <c r="BB825" s="211"/>
    </row>
    <row r="826" spans="51:54" x14ac:dyDescent="0.2">
      <c r="AY826" s="211"/>
      <c r="AZ826" s="211"/>
      <c r="BA826" s="211"/>
      <c r="BB826" s="211"/>
    </row>
    <row r="827" spans="51:54" x14ac:dyDescent="0.2">
      <c r="AY827" s="211"/>
      <c r="AZ827" s="211"/>
      <c r="BA827" s="211"/>
      <c r="BB827" s="211"/>
    </row>
    <row r="828" spans="51:54" x14ac:dyDescent="0.2">
      <c r="AY828" s="211"/>
      <c r="AZ828" s="211"/>
      <c r="BA828" s="211"/>
      <c r="BB828" s="211"/>
    </row>
    <row r="829" spans="51:54" x14ac:dyDescent="0.2">
      <c r="AY829" s="211"/>
      <c r="AZ829" s="211"/>
      <c r="BA829" s="211"/>
      <c r="BB829" s="211"/>
    </row>
    <row r="830" spans="51:54" x14ac:dyDescent="0.2">
      <c r="AY830" s="211"/>
      <c r="AZ830" s="211"/>
      <c r="BA830" s="211"/>
      <c r="BB830" s="211"/>
    </row>
    <row r="831" spans="51:54" x14ac:dyDescent="0.2">
      <c r="AY831" s="211"/>
      <c r="AZ831" s="211"/>
      <c r="BA831" s="211"/>
      <c r="BB831" s="211"/>
    </row>
    <row r="832" spans="51:54" x14ac:dyDescent="0.2">
      <c r="AY832" s="211"/>
      <c r="AZ832" s="211"/>
      <c r="BA832" s="211"/>
      <c r="BB832" s="211"/>
    </row>
    <row r="833" spans="51:54" x14ac:dyDescent="0.2">
      <c r="AY833" s="211"/>
      <c r="AZ833" s="211"/>
      <c r="BA833" s="211"/>
      <c r="BB833" s="211"/>
    </row>
    <row r="834" spans="51:54" x14ac:dyDescent="0.2">
      <c r="AY834" s="211"/>
      <c r="AZ834" s="211"/>
      <c r="BA834" s="211"/>
      <c r="BB834" s="211"/>
    </row>
    <row r="835" spans="51:54" x14ac:dyDescent="0.2">
      <c r="AY835" s="211"/>
      <c r="AZ835" s="211"/>
      <c r="BA835" s="211"/>
      <c r="BB835" s="211"/>
    </row>
    <row r="836" spans="51:54" x14ac:dyDescent="0.2">
      <c r="AY836" s="211"/>
      <c r="AZ836" s="211"/>
      <c r="BA836" s="211"/>
      <c r="BB836" s="211"/>
    </row>
    <row r="837" spans="51:54" x14ac:dyDescent="0.2">
      <c r="AY837" s="211"/>
      <c r="AZ837" s="211"/>
      <c r="BA837" s="211"/>
      <c r="BB837" s="211"/>
    </row>
    <row r="838" spans="51:54" x14ac:dyDescent="0.2">
      <c r="AY838" s="211"/>
      <c r="AZ838" s="211"/>
      <c r="BA838" s="211"/>
      <c r="BB838" s="211"/>
    </row>
    <row r="839" spans="51:54" x14ac:dyDescent="0.2">
      <c r="AY839" s="211"/>
      <c r="AZ839" s="211"/>
      <c r="BA839" s="211"/>
      <c r="BB839" s="211"/>
    </row>
    <row r="840" spans="51:54" x14ac:dyDescent="0.2">
      <c r="AY840" s="211"/>
      <c r="AZ840" s="211"/>
      <c r="BA840" s="211"/>
      <c r="BB840" s="211"/>
    </row>
    <row r="841" spans="51:54" x14ac:dyDescent="0.2">
      <c r="AY841" s="211"/>
      <c r="AZ841" s="211"/>
      <c r="BA841" s="211"/>
      <c r="BB841" s="211"/>
    </row>
    <row r="842" spans="51:54" x14ac:dyDescent="0.2">
      <c r="AY842" s="211"/>
      <c r="AZ842" s="211"/>
      <c r="BA842" s="211"/>
      <c r="BB842" s="211"/>
    </row>
    <row r="843" spans="51:54" x14ac:dyDescent="0.2">
      <c r="AY843" s="211"/>
      <c r="AZ843" s="211"/>
      <c r="BA843" s="211"/>
      <c r="BB843" s="211"/>
    </row>
    <row r="844" spans="51:54" x14ac:dyDescent="0.2">
      <c r="AY844" s="211"/>
      <c r="AZ844" s="211"/>
      <c r="BA844" s="211"/>
      <c r="BB844" s="211"/>
    </row>
    <row r="845" spans="51:54" x14ac:dyDescent="0.2">
      <c r="AY845" s="211"/>
      <c r="AZ845" s="211"/>
      <c r="BA845" s="211"/>
      <c r="BB845" s="211"/>
    </row>
    <row r="846" spans="51:54" x14ac:dyDescent="0.2">
      <c r="AY846" s="211"/>
      <c r="AZ846" s="211"/>
      <c r="BA846" s="211"/>
      <c r="BB846" s="211"/>
    </row>
    <row r="847" spans="51:54" x14ac:dyDescent="0.2">
      <c r="AY847" s="211"/>
      <c r="AZ847" s="211"/>
      <c r="BA847" s="211"/>
      <c r="BB847" s="211"/>
    </row>
    <row r="848" spans="51:54" x14ac:dyDescent="0.2">
      <c r="AY848" s="211"/>
      <c r="AZ848" s="211"/>
      <c r="BA848" s="211"/>
      <c r="BB848" s="211"/>
    </row>
    <row r="849" spans="51:54" x14ac:dyDescent="0.2">
      <c r="AY849" s="211"/>
      <c r="AZ849" s="211"/>
      <c r="BA849" s="211"/>
      <c r="BB849" s="211"/>
    </row>
    <row r="850" spans="51:54" x14ac:dyDescent="0.2">
      <c r="AY850" s="211"/>
      <c r="AZ850" s="211"/>
      <c r="BA850" s="211"/>
      <c r="BB850" s="211"/>
    </row>
    <row r="851" spans="51:54" x14ac:dyDescent="0.2">
      <c r="AY851" s="211"/>
      <c r="AZ851" s="211"/>
      <c r="BA851" s="211"/>
      <c r="BB851" s="211"/>
    </row>
    <row r="852" spans="51:54" x14ac:dyDescent="0.2">
      <c r="AY852" s="211"/>
      <c r="AZ852" s="211"/>
      <c r="BA852" s="211"/>
      <c r="BB852" s="211"/>
    </row>
    <row r="853" spans="51:54" x14ac:dyDescent="0.2">
      <c r="AY853" s="211"/>
      <c r="AZ853" s="211"/>
      <c r="BA853" s="211"/>
      <c r="BB853" s="211"/>
    </row>
    <row r="854" spans="51:54" x14ac:dyDescent="0.2">
      <c r="AY854" s="211"/>
      <c r="AZ854" s="211"/>
      <c r="BA854" s="211"/>
      <c r="BB854" s="211"/>
    </row>
    <row r="855" spans="51:54" x14ac:dyDescent="0.2">
      <c r="AY855" s="211"/>
      <c r="AZ855" s="211"/>
      <c r="BA855" s="211"/>
      <c r="BB855" s="211"/>
    </row>
    <row r="856" spans="51:54" x14ac:dyDescent="0.2">
      <c r="AY856" s="211"/>
      <c r="AZ856" s="211"/>
      <c r="BA856" s="211"/>
      <c r="BB856" s="211"/>
    </row>
    <row r="857" spans="51:54" x14ac:dyDescent="0.2">
      <c r="AY857" s="211"/>
      <c r="AZ857" s="211"/>
      <c r="BA857" s="211"/>
      <c r="BB857" s="211"/>
    </row>
    <row r="858" spans="51:54" x14ac:dyDescent="0.2">
      <c r="AY858" s="211"/>
      <c r="AZ858" s="211"/>
      <c r="BA858" s="211"/>
      <c r="BB858" s="211"/>
    </row>
    <row r="859" spans="51:54" x14ac:dyDescent="0.2">
      <c r="AY859" s="211"/>
      <c r="AZ859" s="211"/>
      <c r="BA859" s="211"/>
      <c r="BB859" s="211"/>
    </row>
    <row r="860" spans="51:54" x14ac:dyDescent="0.2">
      <c r="AY860" s="211"/>
      <c r="AZ860" s="211"/>
      <c r="BA860" s="211"/>
      <c r="BB860" s="211"/>
    </row>
    <row r="861" spans="51:54" x14ac:dyDescent="0.2">
      <c r="AY861" s="211"/>
      <c r="AZ861" s="211"/>
      <c r="BA861" s="211"/>
      <c r="BB861" s="211"/>
    </row>
    <row r="862" spans="51:54" x14ac:dyDescent="0.2">
      <c r="AY862" s="211"/>
      <c r="AZ862" s="211"/>
      <c r="BA862" s="211"/>
      <c r="BB862" s="211"/>
    </row>
    <row r="863" spans="51:54" x14ac:dyDescent="0.2">
      <c r="AY863" s="211"/>
      <c r="AZ863" s="211"/>
      <c r="BA863" s="211"/>
      <c r="BB863" s="211"/>
    </row>
    <row r="864" spans="51:54" x14ac:dyDescent="0.2">
      <c r="AY864" s="211"/>
      <c r="AZ864" s="211"/>
      <c r="BA864" s="211"/>
      <c r="BB864" s="211"/>
    </row>
    <row r="865" spans="51:54" x14ac:dyDescent="0.2">
      <c r="AY865" s="211"/>
      <c r="AZ865" s="211"/>
      <c r="BA865" s="211"/>
      <c r="BB865" s="211"/>
    </row>
    <row r="866" spans="51:54" x14ac:dyDescent="0.2">
      <c r="AY866" s="211"/>
      <c r="AZ866" s="211"/>
      <c r="BA866" s="211"/>
      <c r="BB866" s="211"/>
    </row>
    <row r="867" spans="51:54" x14ac:dyDescent="0.2">
      <c r="AY867" s="211"/>
      <c r="AZ867" s="211"/>
      <c r="BA867" s="211"/>
      <c r="BB867" s="211"/>
    </row>
    <row r="868" spans="51:54" x14ac:dyDescent="0.2">
      <c r="AY868" s="211"/>
      <c r="AZ868" s="211"/>
      <c r="BA868" s="211"/>
      <c r="BB868" s="211"/>
    </row>
    <row r="869" spans="51:54" x14ac:dyDescent="0.2">
      <c r="AY869" s="211"/>
      <c r="AZ869" s="211"/>
      <c r="BA869" s="211"/>
      <c r="BB869" s="211"/>
    </row>
    <row r="870" spans="51:54" x14ac:dyDescent="0.2">
      <c r="AY870" s="211"/>
      <c r="AZ870" s="211"/>
      <c r="BA870" s="211"/>
      <c r="BB870" s="211"/>
    </row>
    <row r="871" spans="51:54" x14ac:dyDescent="0.2">
      <c r="AY871" s="211"/>
      <c r="AZ871" s="211"/>
      <c r="BA871" s="211"/>
      <c r="BB871" s="211"/>
    </row>
    <row r="872" spans="51:54" x14ac:dyDescent="0.2">
      <c r="AY872" s="211"/>
      <c r="AZ872" s="211"/>
      <c r="BA872" s="211"/>
      <c r="BB872" s="211"/>
    </row>
    <row r="873" spans="51:54" x14ac:dyDescent="0.2">
      <c r="AY873" s="211"/>
      <c r="AZ873" s="211"/>
      <c r="BA873" s="211"/>
      <c r="BB873" s="211"/>
    </row>
    <row r="874" spans="51:54" x14ac:dyDescent="0.2">
      <c r="AY874" s="211"/>
      <c r="AZ874" s="211"/>
      <c r="BA874" s="211"/>
      <c r="BB874" s="211"/>
    </row>
    <row r="875" spans="51:54" x14ac:dyDescent="0.2">
      <c r="AY875" s="211"/>
      <c r="AZ875" s="211"/>
      <c r="BA875" s="211"/>
      <c r="BB875" s="211"/>
    </row>
    <row r="876" spans="51:54" x14ac:dyDescent="0.2">
      <c r="AY876" s="211"/>
      <c r="AZ876" s="211"/>
      <c r="BA876" s="211"/>
      <c r="BB876" s="211"/>
    </row>
    <row r="877" spans="51:54" x14ac:dyDescent="0.2">
      <c r="AY877" s="211"/>
      <c r="AZ877" s="211"/>
      <c r="BA877" s="211"/>
      <c r="BB877" s="211"/>
    </row>
    <row r="878" spans="51:54" x14ac:dyDescent="0.2">
      <c r="AY878" s="211"/>
      <c r="AZ878" s="211"/>
      <c r="BA878" s="211"/>
      <c r="BB878" s="211"/>
    </row>
    <row r="879" spans="51:54" x14ac:dyDescent="0.2">
      <c r="AY879" s="211"/>
      <c r="AZ879" s="211"/>
      <c r="BA879" s="211"/>
      <c r="BB879" s="211"/>
    </row>
    <row r="880" spans="51:54" x14ac:dyDescent="0.2">
      <c r="AY880" s="211"/>
      <c r="AZ880" s="211"/>
      <c r="BA880" s="211"/>
      <c r="BB880" s="211"/>
    </row>
    <row r="881" spans="51:54" x14ac:dyDescent="0.2">
      <c r="AY881" s="211"/>
      <c r="AZ881" s="211"/>
      <c r="BA881" s="211"/>
      <c r="BB881" s="211"/>
    </row>
    <row r="882" spans="51:54" x14ac:dyDescent="0.2">
      <c r="AY882" s="211"/>
      <c r="AZ882" s="211"/>
      <c r="BA882" s="211"/>
      <c r="BB882" s="211"/>
    </row>
    <row r="883" spans="51:54" x14ac:dyDescent="0.2">
      <c r="AY883" s="211"/>
      <c r="AZ883" s="211"/>
      <c r="BA883" s="211"/>
      <c r="BB883" s="211"/>
    </row>
    <row r="884" spans="51:54" x14ac:dyDescent="0.2">
      <c r="AY884" s="211"/>
      <c r="AZ884" s="211"/>
      <c r="BA884" s="211"/>
      <c r="BB884" s="211"/>
    </row>
    <row r="885" spans="51:54" x14ac:dyDescent="0.2">
      <c r="AY885" s="211"/>
      <c r="AZ885" s="211"/>
      <c r="BA885" s="211"/>
      <c r="BB885" s="211"/>
    </row>
    <row r="886" spans="51:54" x14ac:dyDescent="0.2">
      <c r="AY886" s="211"/>
      <c r="AZ886" s="211"/>
      <c r="BA886" s="211"/>
      <c r="BB886" s="211"/>
    </row>
    <row r="887" spans="51:54" x14ac:dyDescent="0.2">
      <c r="AY887" s="211"/>
      <c r="AZ887" s="211"/>
      <c r="BA887" s="211"/>
      <c r="BB887" s="211"/>
    </row>
    <row r="888" spans="51:54" x14ac:dyDescent="0.2">
      <c r="AY888" s="211"/>
      <c r="AZ888" s="211"/>
      <c r="BA888" s="211"/>
      <c r="BB888" s="211"/>
    </row>
    <row r="889" spans="51:54" x14ac:dyDescent="0.2">
      <c r="AY889" s="211"/>
      <c r="AZ889" s="211"/>
      <c r="BA889" s="211"/>
      <c r="BB889" s="211"/>
    </row>
    <row r="890" spans="51:54" x14ac:dyDescent="0.2">
      <c r="AY890" s="211"/>
      <c r="AZ890" s="211"/>
      <c r="BA890" s="211"/>
      <c r="BB890" s="211"/>
    </row>
    <row r="891" spans="51:54" x14ac:dyDescent="0.2">
      <c r="AY891" s="211"/>
      <c r="AZ891" s="211"/>
      <c r="BA891" s="211"/>
      <c r="BB891" s="211"/>
    </row>
    <row r="892" spans="51:54" x14ac:dyDescent="0.2">
      <c r="AY892" s="211"/>
      <c r="AZ892" s="211"/>
      <c r="BA892" s="211"/>
      <c r="BB892" s="211"/>
    </row>
    <row r="893" spans="51:54" x14ac:dyDescent="0.2">
      <c r="AY893" s="211"/>
      <c r="AZ893" s="211"/>
      <c r="BA893" s="211"/>
      <c r="BB893" s="211"/>
    </row>
    <row r="894" spans="51:54" x14ac:dyDescent="0.2">
      <c r="AY894" s="211"/>
      <c r="AZ894" s="211"/>
      <c r="BA894" s="211"/>
      <c r="BB894" s="211"/>
    </row>
    <row r="895" spans="51:54" x14ac:dyDescent="0.2">
      <c r="AY895" s="211"/>
      <c r="AZ895" s="211"/>
      <c r="BA895" s="211"/>
      <c r="BB895" s="211"/>
    </row>
    <row r="896" spans="51:54" x14ac:dyDescent="0.2">
      <c r="AY896" s="211"/>
      <c r="AZ896" s="211"/>
      <c r="BA896" s="211"/>
      <c r="BB896" s="211"/>
    </row>
    <row r="897" spans="51:54" x14ac:dyDescent="0.2">
      <c r="AY897" s="211"/>
      <c r="AZ897" s="211"/>
      <c r="BA897" s="211"/>
      <c r="BB897" s="211"/>
    </row>
    <row r="898" spans="51:54" x14ac:dyDescent="0.2">
      <c r="AY898" s="211"/>
      <c r="AZ898" s="211"/>
      <c r="BA898" s="211"/>
      <c r="BB898" s="211"/>
    </row>
    <row r="899" spans="51:54" x14ac:dyDescent="0.2">
      <c r="AY899" s="211"/>
      <c r="AZ899" s="211"/>
      <c r="BA899" s="211"/>
      <c r="BB899" s="211"/>
    </row>
    <row r="900" spans="51:54" x14ac:dyDescent="0.2">
      <c r="AY900" s="211"/>
      <c r="AZ900" s="211"/>
      <c r="BA900" s="211"/>
      <c r="BB900" s="211"/>
    </row>
    <row r="901" spans="51:54" x14ac:dyDescent="0.2">
      <c r="AY901" s="211"/>
      <c r="AZ901" s="211"/>
      <c r="BA901" s="211"/>
      <c r="BB901" s="211"/>
    </row>
    <row r="902" spans="51:54" x14ac:dyDescent="0.2">
      <c r="AY902" s="211"/>
      <c r="AZ902" s="211"/>
      <c r="BA902" s="211"/>
      <c r="BB902" s="211"/>
    </row>
    <row r="903" spans="51:54" x14ac:dyDescent="0.2">
      <c r="AY903" s="211"/>
      <c r="AZ903" s="211"/>
      <c r="BA903" s="211"/>
      <c r="BB903" s="211"/>
    </row>
    <row r="904" spans="51:54" x14ac:dyDescent="0.2">
      <c r="AY904" s="211"/>
      <c r="AZ904" s="211"/>
      <c r="BA904" s="211"/>
      <c r="BB904" s="211"/>
    </row>
    <row r="905" spans="51:54" x14ac:dyDescent="0.2">
      <c r="AY905" s="211"/>
      <c r="AZ905" s="211"/>
      <c r="BA905" s="211"/>
      <c r="BB905" s="211"/>
    </row>
    <row r="906" spans="51:54" x14ac:dyDescent="0.2">
      <c r="AY906" s="211"/>
      <c r="AZ906" s="211"/>
      <c r="BA906" s="211"/>
      <c r="BB906" s="211"/>
    </row>
    <row r="907" spans="51:54" x14ac:dyDescent="0.2">
      <c r="AY907" s="211"/>
      <c r="AZ907" s="211"/>
      <c r="BA907" s="211"/>
      <c r="BB907" s="211"/>
    </row>
    <row r="908" spans="51:54" x14ac:dyDescent="0.2">
      <c r="AY908" s="211"/>
      <c r="AZ908" s="211"/>
      <c r="BA908" s="211"/>
      <c r="BB908" s="211"/>
    </row>
    <row r="909" spans="51:54" x14ac:dyDescent="0.2">
      <c r="AY909" s="211"/>
      <c r="AZ909" s="211"/>
      <c r="BA909" s="211"/>
      <c r="BB909" s="211"/>
    </row>
    <row r="910" spans="51:54" x14ac:dyDescent="0.2">
      <c r="AY910" s="211"/>
      <c r="AZ910" s="211"/>
      <c r="BA910" s="211"/>
      <c r="BB910" s="211"/>
    </row>
    <row r="911" spans="51:54" x14ac:dyDescent="0.2">
      <c r="AY911" s="211"/>
      <c r="AZ911" s="211"/>
      <c r="BA911" s="211"/>
      <c r="BB911" s="211"/>
    </row>
    <row r="912" spans="51:54" x14ac:dyDescent="0.2">
      <c r="AY912" s="211"/>
      <c r="AZ912" s="211"/>
      <c r="BA912" s="211"/>
      <c r="BB912" s="211"/>
    </row>
    <row r="913" spans="51:54" x14ac:dyDescent="0.2">
      <c r="AY913" s="211"/>
      <c r="AZ913" s="211"/>
      <c r="BA913" s="211"/>
      <c r="BB913" s="211"/>
    </row>
    <row r="914" spans="51:54" x14ac:dyDescent="0.2">
      <c r="AY914" s="211"/>
      <c r="AZ914" s="211"/>
      <c r="BA914" s="211"/>
      <c r="BB914" s="211"/>
    </row>
    <row r="915" spans="51:54" x14ac:dyDescent="0.2">
      <c r="AY915" s="211"/>
      <c r="AZ915" s="211"/>
      <c r="BA915" s="211"/>
      <c r="BB915" s="211"/>
    </row>
    <row r="916" spans="51:54" x14ac:dyDescent="0.2">
      <c r="AY916" s="211"/>
      <c r="AZ916" s="211"/>
      <c r="BA916" s="211"/>
      <c r="BB916" s="211"/>
    </row>
    <row r="917" spans="51:54" x14ac:dyDescent="0.2">
      <c r="AY917" s="211"/>
      <c r="AZ917" s="211"/>
      <c r="BA917" s="211"/>
      <c r="BB917" s="211"/>
    </row>
    <row r="918" spans="51:54" x14ac:dyDescent="0.2">
      <c r="AY918" s="211"/>
      <c r="AZ918" s="211"/>
      <c r="BA918" s="211"/>
      <c r="BB918" s="211"/>
    </row>
    <row r="919" spans="51:54" x14ac:dyDescent="0.2">
      <c r="AY919" s="211"/>
      <c r="AZ919" s="211"/>
      <c r="BA919" s="211"/>
      <c r="BB919" s="211"/>
    </row>
    <row r="920" spans="51:54" x14ac:dyDescent="0.2">
      <c r="AY920" s="211"/>
      <c r="AZ920" s="211"/>
      <c r="BA920" s="211"/>
      <c r="BB920" s="211"/>
    </row>
    <row r="921" spans="51:54" x14ac:dyDescent="0.2">
      <c r="AY921" s="211"/>
      <c r="AZ921" s="211"/>
      <c r="BA921" s="211"/>
      <c r="BB921" s="211"/>
    </row>
    <row r="922" spans="51:54" x14ac:dyDescent="0.2">
      <c r="AY922" s="211"/>
      <c r="AZ922" s="211"/>
      <c r="BA922" s="211"/>
      <c r="BB922" s="211"/>
    </row>
    <row r="923" spans="51:54" x14ac:dyDescent="0.2">
      <c r="AY923" s="211"/>
      <c r="AZ923" s="211"/>
      <c r="BA923" s="211"/>
      <c r="BB923" s="211"/>
    </row>
    <row r="924" spans="51:54" x14ac:dyDescent="0.2">
      <c r="AY924" s="211"/>
      <c r="AZ924" s="211"/>
      <c r="BA924" s="211"/>
      <c r="BB924" s="211"/>
    </row>
    <row r="925" spans="51:54" x14ac:dyDescent="0.2">
      <c r="AY925" s="211"/>
      <c r="AZ925" s="211"/>
      <c r="BA925" s="211"/>
      <c r="BB925" s="211"/>
    </row>
    <row r="926" spans="51:54" x14ac:dyDescent="0.2">
      <c r="AY926" s="211"/>
      <c r="AZ926" s="211"/>
      <c r="BA926" s="211"/>
      <c r="BB926" s="211"/>
    </row>
    <row r="927" spans="51:54" x14ac:dyDescent="0.2">
      <c r="AY927" s="211"/>
      <c r="AZ927" s="211"/>
      <c r="BA927" s="211"/>
      <c r="BB927" s="211"/>
    </row>
    <row r="928" spans="51:54" x14ac:dyDescent="0.2">
      <c r="AY928" s="211"/>
      <c r="AZ928" s="211"/>
      <c r="BA928" s="211"/>
      <c r="BB928" s="211"/>
    </row>
    <row r="929" spans="51:54" x14ac:dyDescent="0.2">
      <c r="AY929" s="211"/>
      <c r="AZ929" s="211"/>
      <c r="BA929" s="211"/>
      <c r="BB929" s="211"/>
    </row>
    <row r="930" spans="51:54" x14ac:dyDescent="0.2">
      <c r="AY930" s="211"/>
      <c r="AZ930" s="211"/>
      <c r="BA930" s="211"/>
      <c r="BB930" s="211"/>
    </row>
    <row r="931" spans="51:54" x14ac:dyDescent="0.2">
      <c r="AY931" s="211"/>
      <c r="AZ931" s="211"/>
      <c r="BA931" s="211"/>
      <c r="BB931" s="211"/>
    </row>
    <row r="932" spans="51:54" x14ac:dyDescent="0.2">
      <c r="AY932" s="211"/>
      <c r="AZ932" s="211"/>
      <c r="BA932" s="211"/>
      <c r="BB932" s="211"/>
    </row>
    <row r="933" spans="51:54" x14ac:dyDescent="0.2">
      <c r="AY933" s="211"/>
      <c r="AZ933" s="211"/>
      <c r="BA933" s="211"/>
      <c r="BB933" s="211"/>
    </row>
    <row r="934" spans="51:54" x14ac:dyDescent="0.2">
      <c r="AY934" s="211"/>
      <c r="AZ934" s="211"/>
      <c r="BA934" s="211"/>
      <c r="BB934" s="211"/>
    </row>
    <row r="935" spans="51:54" x14ac:dyDescent="0.2">
      <c r="AY935" s="211"/>
      <c r="AZ935" s="211"/>
      <c r="BA935" s="211"/>
      <c r="BB935" s="211"/>
    </row>
    <row r="936" spans="51:54" x14ac:dyDescent="0.2">
      <c r="AY936" s="211"/>
      <c r="AZ936" s="211"/>
      <c r="BA936" s="211"/>
      <c r="BB936" s="211"/>
    </row>
    <row r="937" spans="51:54" x14ac:dyDescent="0.2">
      <c r="AY937" s="211"/>
      <c r="AZ937" s="211"/>
      <c r="BA937" s="211"/>
      <c r="BB937" s="211"/>
    </row>
    <row r="938" spans="51:54" x14ac:dyDescent="0.2">
      <c r="AY938" s="211"/>
      <c r="AZ938" s="211"/>
      <c r="BA938" s="211"/>
      <c r="BB938" s="211"/>
    </row>
    <row r="939" spans="51:54" x14ac:dyDescent="0.2">
      <c r="AY939" s="211"/>
      <c r="AZ939" s="211"/>
      <c r="BA939" s="211"/>
      <c r="BB939" s="211"/>
    </row>
    <row r="940" spans="51:54" x14ac:dyDescent="0.2">
      <c r="AY940" s="211"/>
      <c r="AZ940" s="211"/>
      <c r="BA940" s="211"/>
      <c r="BB940" s="211"/>
    </row>
    <row r="941" spans="51:54" x14ac:dyDescent="0.2">
      <c r="AY941" s="211"/>
      <c r="AZ941" s="211"/>
      <c r="BA941" s="211"/>
      <c r="BB941" s="211"/>
    </row>
    <row r="942" spans="51:54" x14ac:dyDescent="0.2">
      <c r="AY942" s="211"/>
      <c r="AZ942" s="211"/>
      <c r="BA942" s="211"/>
      <c r="BB942" s="211"/>
    </row>
    <row r="943" spans="51:54" x14ac:dyDescent="0.2">
      <c r="AY943" s="211"/>
      <c r="AZ943" s="211"/>
      <c r="BA943" s="211"/>
      <c r="BB943" s="211"/>
    </row>
    <row r="944" spans="51:54" x14ac:dyDescent="0.2">
      <c r="AY944" s="211"/>
      <c r="AZ944" s="211"/>
      <c r="BA944" s="211"/>
      <c r="BB944" s="211"/>
    </row>
    <row r="945" spans="51:54" x14ac:dyDescent="0.2">
      <c r="AY945" s="211"/>
      <c r="AZ945" s="211"/>
      <c r="BA945" s="211"/>
      <c r="BB945" s="211"/>
    </row>
    <row r="946" spans="51:54" x14ac:dyDescent="0.2">
      <c r="AY946" s="211"/>
      <c r="AZ946" s="211"/>
      <c r="BA946" s="211"/>
      <c r="BB946" s="211"/>
    </row>
    <row r="947" spans="51:54" x14ac:dyDescent="0.2">
      <c r="AY947" s="211"/>
      <c r="AZ947" s="211"/>
      <c r="BA947" s="211"/>
      <c r="BB947" s="211"/>
    </row>
    <row r="948" spans="51:54" x14ac:dyDescent="0.2">
      <c r="AY948" s="211"/>
      <c r="AZ948" s="211"/>
      <c r="BA948" s="211"/>
      <c r="BB948" s="211"/>
    </row>
    <row r="949" spans="51:54" x14ac:dyDescent="0.2">
      <c r="AY949" s="211"/>
      <c r="AZ949" s="211"/>
      <c r="BA949" s="211"/>
      <c r="BB949" s="211"/>
    </row>
    <row r="950" spans="51:54" x14ac:dyDescent="0.2">
      <c r="AY950" s="216"/>
      <c r="AZ950" s="216"/>
    </row>
  </sheetData>
  <sheetProtection algorithmName="SHA-512" hashValue="lionM4oJ2XehytN76weW0hpqO7zmgVodzfi8mAK+eXm+Y0ZQZKkhIRITx1MQ0tsdvLM7PU7sVUs/kXJb6/NIAg==" saltValue="xofyEykGMLm/CuusDc+C7Q==" spinCount="100000" sheet="1" formatCells="0" formatColumns="0" formatRows="0" insertColumns="0" insertRows="0" insertHyperlinks="0" deleteColumns="0" deleteRows="0" sort="0" autoFilter="0" pivotTables="0"/>
  <mergeCells count="1">
    <mergeCell ref="AX1:AY1"/>
  </mergeCells>
  <pageMargins left="0.7" right="0.7" top="0.75" bottom="0.75" header="0.3" footer="0.3"/>
  <pageSetup orientation="portrait" r:id="rId1"/>
  <ignoredErrors>
    <ignoredError sqref="Y2:Y80 AI2:AI62 AI63:AI10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S111"/>
  <sheetViews>
    <sheetView topLeftCell="C1" zoomScale="80" zoomScaleNormal="80" workbookViewId="0">
      <selection activeCell="P6" sqref="P6"/>
    </sheetView>
  </sheetViews>
  <sheetFormatPr defaultColWidth="9" defaultRowHeight="33" customHeight="1" x14ac:dyDescent="0.6"/>
  <cols>
    <col min="1" max="1" width="13.125" style="101" bestFit="1" customWidth="1"/>
    <col min="2" max="2" width="12.625" style="101" bestFit="1" customWidth="1"/>
    <col min="3" max="3" width="15.25" style="179" bestFit="1" customWidth="1"/>
    <col min="4" max="4" width="12.625" style="101" bestFit="1" customWidth="1"/>
    <col min="5" max="5" width="16.125" style="101" customWidth="1"/>
    <col min="6" max="6" width="16" style="101" bestFit="1" customWidth="1"/>
    <col min="7" max="8" width="1.875" style="101" customWidth="1"/>
    <col min="9" max="9" width="2.625" style="101" customWidth="1"/>
    <col min="10" max="10" width="2.125" style="101" customWidth="1"/>
    <col min="11" max="11" width="15" style="101" bestFit="1" customWidth="1"/>
    <col min="12" max="12" width="25" style="101" bestFit="1" customWidth="1"/>
    <col min="13" max="13" width="31.375" style="101" bestFit="1" customWidth="1"/>
    <col min="14" max="14" width="1.75" style="101" customWidth="1"/>
    <col min="15" max="15" width="2.625" style="101" customWidth="1"/>
    <col min="16" max="16" width="5.75" style="101" customWidth="1"/>
    <col min="17" max="17" width="22.25" style="101" customWidth="1"/>
    <col min="18" max="18" width="13.125" style="101" customWidth="1"/>
    <col min="19" max="19" width="5.125" style="101" customWidth="1"/>
    <col min="20" max="25" width="24.375" style="101" customWidth="1"/>
    <col min="26" max="26" width="3.25" style="101" customWidth="1"/>
    <col min="27" max="27" width="26.25" style="101" bestFit="1" customWidth="1"/>
    <col min="28" max="28" width="3" style="101" customWidth="1"/>
    <col min="29" max="30" width="3.25" style="101" customWidth="1"/>
    <col min="31" max="31" width="30.875" style="101" bestFit="1" customWidth="1"/>
    <col min="32" max="32" width="5.125" style="101" bestFit="1" customWidth="1"/>
    <col min="33" max="33" width="15.125" style="101" bestFit="1" customWidth="1"/>
    <col min="34" max="34" width="3.25" style="101" customWidth="1"/>
    <col min="35" max="35" width="3.375" style="101" customWidth="1"/>
    <col min="36" max="36" width="2.75" style="101" customWidth="1"/>
    <col min="37" max="37" width="9.875" style="180" bestFit="1" customWidth="1"/>
    <col min="38" max="38" width="21.625" style="180" bestFit="1" customWidth="1"/>
    <col min="39" max="39" width="27.75" style="180" bestFit="1" customWidth="1"/>
    <col min="40" max="40" width="32.125" style="101" bestFit="1" customWidth="1"/>
    <col min="41" max="41" width="4.625" style="101" customWidth="1"/>
    <col min="42" max="42" width="5.875" style="181" bestFit="1" customWidth="1"/>
    <col min="43" max="43" width="26.375" style="180" customWidth="1"/>
    <col min="44" max="44" width="16.875" style="180" bestFit="1" customWidth="1"/>
    <col min="45" max="45" width="4.625" style="101" customWidth="1"/>
    <col min="46" max="16384" width="9" style="101"/>
  </cols>
  <sheetData>
    <row r="1" spans="1:45" ht="33" customHeight="1" thickBot="1" x14ac:dyDescent="0.65">
      <c r="A1" s="301" t="s">
        <v>155</v>
      </c>
      <c r="B1" s="302"/>
      <c r="C1" s="302"/>
      <c r="D1" s="302"/>
      <c r="E1" s="302"/>
      <c r="F1" s="303"/>
      <c r="G1" s="91"/>
      <c r="H1" s="92"/>
      <c r="I1" s="93"/>
      <c r="J1" s="93"/>
      <c r="K1" s="304" t="s">
        <v>127</v>
      </c>
      <c r="L1" s="305"/>
      <c r="M1" s="306"/>
      <c r="N1" s="93"/>
      <c r="O1" s="94"/>
      <c r="P1" s="95"/>
      <c r="Q1" s="307" t="s">
        <v>39</v>
      </c>
      <c r="R1" s="308"/>
      <c r="S1" s="95"/>
      <c r="T1" s="309"/>
      <c r="U1" s="310"/>
      <c r="V1" s="310"/>
      <c r="W1" s="310"/>
      <c r="X1" s="310"/>
      <c r="Y1" s="311"/>
      <c r="Z1" s="95"/>
      <c r="AA1" s="96"/>
      <c r="AB1" s="95"/>
      <c r="AC1" s="97"/>
      <c r="AD1" s="98"/>
      <c r="AE1" s="317" t="s">
        <v>157</v>
      </c>
      <c r="AF1" s="318"/>
      <c r="AG1" s="319"/>
      <c r="AH1" s="98"/>
      <c r="AI1" s="97"/>
      <c r="AJ1" s="99"/>
      <c r="AK1" s="322" t="s">
        <v>158</v>
      </c>
      <c r="AL1" s="323"/>
      <c r="AM1" s="323"/>
      <c r="AN1" s="324"/>
      <c r="AO1" s="99"/>
      <c r="AP1" s="327" t="s">
        <v>15</v>
      </c>
      <c r="AQ1" s="100" t="s">
        <v>58</v>
      </c>
      <c r="AR1" s="100" t="s">
        <v>59</v>
      </c>
      <c r="AS1" s="99"/>
    </row>
    <row r="2" spans="1:45" ht="33" customHeight="1" thickBot="1" x14ac:dyDescent="0.65">
      <c r="A2" s="102"/>
      <c r="B2" s="103"/>
      <c r="C2" s="104"/>
      <c r="D2" s="105" t="s">
        <v>17</v>
      </c>
      <c r="E2" s="106">
        <f>'ورود اطلاعات '!$H$5</f>
        <v>25</v>
      </c>
      <c r="F2" s="107" t="s">
        <v>119</v>
      </c>
      <c r="G2" s="91"/>
      <c r="H2" s="92"/>
      <c r="I2" s="93"/>
      <c r="J2" s="93"/>
      <c r="K2" s="314" t="s">
        <v>65</v>
      </c>
      <c r="L2" s="108">
        <v>4000000000</v>
      </c>
      <c r="M2" s="109" t="s">
        <v>71</v>
      </c>
      <c r="N2" s="93"/>
      <c r="O2" s="110"/>
      <c r="P2" s="95"/>
      <c r="Q2" s="111" t="s">
        <v>46</v>
      </c>
      <c r="R2" s="112">
        <v>0.16</v>
      </c>
      <c r="S2" s="95"/>
      <c r="T2" s="325" t="s">
        <v>128</v>
      </c>
      <c r="U2" s="113"/>
      <c r="V2" s="113"/>
      <c r="W2" s="113"/>
      <c r="X2" s="113"/>
      <c r="Y2" s="325" t="s">
        <v>129</v>
      </c>
      <c r="Z2" s="95"/>
      <c r="AA2" s="312"/>
      <c r="AB2" s="95"/>
      <c r="AC2" s="97"/>
      <c r="AD2" s="98"/>
      <c r="AE2" s="114" t="s">
        <v>105</v>
      </c>
      <c r="AF2" s="115">
        <v>4</v>
      </c>
      <c r="AG2" s="116" t="s">
        <v>157</v>
      </c>
      <c r="AH2" s="98"/>
      <c r="AI2" s="97"/>
      <c r="AJ2" s="99"/>
      <c r="AK2" s="117"/>
      <c r="AL2" s="118" t="s">
        <v>95</v>
      </c>
      <c r="AM2" s="118" t="s">
        <v>94</v>
      </c>
      <c r="AN2" s="119" t="s">
        <v>96</v>
      </c>
      <c r="AO2" s="99"/>
      <c r="AP2" s="328"/>
      <c r="AQ2" s="320" t="s">
        <v>83</v>
      </c>
      <c r="AR2" s="321"/>
      <c r="AS2" s="99"/>
    </row>
    <row r="3" spans="1:45" ht="33" customHeight="1" thickBot="1" x14ac:dyDescent="0.65">
      <c r="A3" s="120" t="s">
        <v>21</v>
      </c>
      <c r="B3" s="121">
        <f>'ورود اطلاعات '!$C$7/100</f>
        <v>0.1</v>
      </c>
      <c r="C3" s="122" t="s">
        <v>20</v>
      </c>
      <c r="D3" s="123" t="s">
        <v>19</v>
      </c>
      <c r="E3" s="124">
        <f>'ورود اطلاعات '!H7</f>
        <v>12000000</v>
      </c>
      <c r="F3" s="125" t="s">
        <v>22</v>
      </c>
      <c r="G3" s="91"/>
      <c r="H3" s="92"/>
      <c r="I3" s="93"/>
      <c r="J3" s="93"/>
      <c r="K3" s="315"/>
      <c r="L3" s="126">
        <v>1000000000</v>
      </c>
      <c r="M3" s="127" t="s">
        <v>72</v>
      </c>
      <c r="N3" s="93"/>
      <c r="O3" s="110"/>
      <c r="P3" s="95"/>
      <c r="Q3" s="128" t="s">
        <v>40</v>
      </c>
      <c r="R3" s="129">
        <v>0.13</v>
      </c>
      <c r="S3" s="95"/>
      <c r="T3" s="326"/>
      <c r="U3" s="130">
        <v>1</v>
      </c>
      <c r="V3" s="130">
        <v>2</v>
      </c>
      <c r="W3" s="130">
        <v>4</v>
      </c>
      <c r="X3" s="130">
        <v>12</v>
      </c>
      <c r="Y3" s="326"/>
      <c r="Z3" s="95"/>
      <c r="AA3" s="313"/>
      <c r="AB3" s="95"/>
      <c r="AC3" s="97"/>
      <c r="AD3" s="98"/>
      <c r="AE3" s="131" t="s">
        <v>106</v>
      </c>
      <c r="AF3" s="132">
        <v>2</v>
      </c>
      <c r="AG3" s="133" t="s">
        <v>169</v>
      </c>
      <c r="AH3" s="98"/>
      <c r="AI3" s="97"/>
      <c r="AJ3" s="99"/>
      <c r="AK3" s="134" t="s">
        <v>14</v>
      </c>
      <c r="AL3" s="135" t="s">
        <v>97</v>
      </c>
      <c r="AM3" s="135" t="s">
        <v>97</v>
      </c>
      <c r="AN3" s="135" t="s">
        <v>98</v>
      </c>
      <c r="AO3" s="99"/>
      <c r="AP3" s="136">
        <v>0</v>
      </c>
      <c r="AQ3" s="137">
        <v>450</v>
      </c>
      <c r="AR3" s="138">
        <v>450</v>
      </c>
      <c r="AS3" s="99"/>
    </row>
    <row r="4" spans="1:45" ht="33" customHeight="1" thickBot="1" x14ac:dyDescent="0.65">
      <c r="A4" s="120" t="s">
        <v>21</v>
      </c>
      <c r="B4" s="121">
        <f>'ورود اطلاعات '!C11/100</f>
        <v>0.1</v>
      </c>
      <c r="C4" s="122" t="s">
        <v>20</v>
      </c>
      <c r="D4" s="123" t="s">
        <v>19</v>
      </c>
      <c r="E4" s="124">
        <f>'ورود اطلاعات '!H11</f>
        <v>300000000</v>
      </c>
      <c r="F4" s="125" t="s">
        <v>18</v>
      </c>
      <c r="G4" s="91"/>
      <c r="H4" s="92"/>
      <c r="I4" s="93"/>
      <c r="J4" s="93"/>
      <c r="K4" s="315"/>
      <c r="L4" s="126">
        <v>50000000</v>
      </c>
      <c r="M4" s="127" t="s">
        <v>73</v>
      </c>
      <c r="N4" s="93"/>
      <c r="O4" s="110"/>
      <c r="P4" s="95"/>
      <c r="Q4" s="139" t="s">
        <v>76</v>
      </c>
      <c r="R4" s="140">
        <v>0.1</v>
      </c>
      <c r="S4" s="95"/>
      <c r="T4" s="141">
        <v>1</v>
      </c>
      <c r="U4" s="141">
        <f>$R$2</f>
        <v>0.16</v>
      </c>
      <c r="V4" s="141">
        <f>(((1-(1/(1+$U4)))/(V$3*(1-((1/(1+$U4))^(1/V$3)))))*(1+$U4))-1</f>
        <v>0.11851648071344978</v>
      </c>
      <c r="W4" s="141">
        <f t="shared" ref="V4:X23" si="0">(((1-(1/(1+$U4)))/(W$3*(1-((1/(1+$U4))^(1/W$3)))))*(1+$U4))-1</f>
        <v>9.8145473266015415E-2</v>
      </c>
      <c r="X4" s="141">
        <f t="shared" si="0"/>
        <v>8.4702201991100345E-2</v>
      </c>
      <c r="Y4" s="141">
        <f t="shared" ref="Y4:Y35" si="1">LOOKUP($Q$7,$U$3:$X$3,U4:X4)</f>
        <v>8.4702201991100345E-2</v>
      </c>
      <c r="Z4" s="95"/>
      <c r="AA4" s="141">
        <f>'جدول مرگ و میر'!$H$2</f>
        <v>0.16</v>
      </c>
      <c r="AB4" s="95"/>
      <c r="AC4" s="97"/>
      <c r="AD4" s="98"/>
      <c r="AE4" s="131" t="s">
        <v>107</v>
      </c>
      <c r="AF4" s="132">
        <v>1.5</v>
      </c>
      <c r="AG4" s="133" t="s">
        <v>169</v>
      </c>
      <c r="AH4" s="98"/>
      <c r="AI4" s="97"/>
      <c r="AJ4" s="99"/>
      <c r="AK4" s="142">
        <v>1</v>
      </c>
      <c r="AL4" s="143">
        <v>0.6</v>
      </c>
      <c r="AM4" s="144">
        <f>1.2/2</f>
        <v>0.6</v>
      </c>
      <c r="AN4" s="145">
        <v>0.8</v>
      </c>
      <c r="AO4" s="99"/>
      <c r="AP4" s="146">
        <v>1</v>
      </c>
      <c r="AQ4" s="137">
        <v>450</v>
      </c>
      <c r="AR4" s="138">
        <v>450</v>
      </c>
      <c r="AS4" s="99"/>
    </row>
    <row r="5" spans="1:45" ht="33" customHeight="1" x14ac:dyDescent="0.6">
      <c r="A5" s="120" t="s">
        <v>65</v>
      </c>
      <c r="B5" s="147">
        <f>'ورود اطلاعات '!$C$9</f>
        <v>0</v>
      </c>
      <c r="C5" s="122" t="s">
        <v>79</v>
      </c>
      <c r="D5" s="123" t="s">
        <v>17</v>
      </c>
      <c r="E5" s="124">
        <f>'ورود اطلاعات '!$C$5</f>
        <v>30</v>
      </c>
      <c r="F5" s="125" t="s">
        <v>16</v>
      </c>
      <c r="G5" s="91"/>
      <c r="H5" s="92"/>
      <c r="I5" s="93"/>
      <c r="J5" s="93"/>
      <c r="K5" s="315"/>
      <c r="L5" s="126">
        <v>200000000</v>
      </c>
      <c r="M5" s="127" t="s">
        <v>74</v>
      </c>
      <c r="N5" s="93"/>
      <c r="O5" s="110"/>
      <c r="P5" s="95"/>
      <c r="Q5" s="95"/>
      <c r="R5" s="95"/>
      <c r="S5" s="95"/>
      <c r="T5" s="148">
        <f>T4+1</f>
        <v>2</v>
      </c>
      <c r="U5" s="141">
        <f>$R$2</f>
        <v>0.16</v>
      </c>
      <c r="V5" s="141">
        <f t="shared" si="0"/>
        <v>0.11851648071344978</v>
      </c>
      <c r="W5" s="141">
        <f t="shared" si="0"/>
        <v>9.8145473266015415E-2</v>
      </c>
      <c r="X5" s="141">
        <f t="shared" si="0"/>
        <v>8.4702201991100345E-2</v>
      </c>
      <c r="Y5" s="141">
        <f t="shared" si="1"/>
        <v>8.4702201991100345E-2</v>
      </c>
      <c r="Z5" s="95"/>
      <c r="AA5" s="141">
        <f>'جدول مرگ و میر'!$H$2</f>
        <v>0.16</v>
      </c>
      <c r="AB5" s="95"/>
      <c r="AC5" s="97"/>
      <c r="AD5" s="98"/>
      <c r="AE5" s="131" t="s">
        <v>50</v>
      </c>
      <c r="AF5" s="132">
        <v>1.5</v>
      </c>
      <c r="AG5" s="133" t="s">
        <v>170</v>
      </c>
      <c r="AH5" s="98"/>
      <c r="AI5" s="97"/>
      <c r="AJ5" s="99"/>
      <c r="AK5" s="149">
        <v>2</v>
      </c>
      <c r="AL5" s="144">
        <f>1.5/2</f>
        <v>0.75</v>
      </c>
      <c r="AM5" s="144">
        <f>1.5/2</f>
        <v>0.75</v>
      </c>
      <c r="AN5" s="144">
        <v>1.1000000000000001</v>
      </c>
      <c r="AO5" s="99"/>
      <c r="AP5" s="146">
        <f t="shared" ref="AP5:AP36" si="2">AP4+1</f>
        <v>2</v>
      </c>
      <c r="AQ5" s="150">
        <v>450</v>
      </c>
      <c r="AR5" s="138">
        <v>450</v>
      </c>
      <c r="AS5" s="99"/>
    </row>
    <row r="6" spans="1:45" ht="33" customHeight="1" x14ac:dyDescent="0.6">
      <c r="A6" s="120" t="s">
        <v>21</v>
      </c>
      <c r="B6" s="147">
        <f>'ورود اطلاعات '!$C$14</f>
        <v>3</v>
      </c>
      <c r="C6" s="151" t="s">
        <v>23</v>
      </c>
      <c r="D6" s="152" t="str">
        <f>'ورود اطلاعات '!$G$14</f>
        <v>بله</v>
      </c>
      <c r="E6" s="297" t="s">
        <v>132</v>
      </c>
      <c r="F6" s="298"/>
      <c r="G6" s="91"/>
      <c r="H6" s="92"/>
      <c r="I6" s="93"/>
      <c r="J6" s="93"/>
      <c r="K6" s="315"/>
      <c r="L6" s="126">
        <v>300000000</v>
      </c>
      <c r="M6" s="127" t="s">
        <v>75</v>
      </c>
      <c r="N6" s="93"/>
      <c r="O6" s="110"/>
      <c r="P6" s="95"/>
      <c r="Q6" s="95"/>
      <c r="R6" s="95"/>
      <c r="S6" s="95"/>
      <c r="T6" s="148">
        <f t="shared" ref="T6:T69" si="3">T5+1</f>
        <v>3</v>
      </c>
      <c r="U6" s="240">
        <f>$R$3</f>
        <v>0.13</v>
      </c>
      <c r="V6" s="141">
        <f t="shared" si="0"/>
        <v>9.6507290636733245E-2</v>
      </c>
      <c r="W6" s="141">
        <f t="shared" si="0"/>
        <v>8.0009055382082472E-2</v>
      </c>
      <c r="X6" s="141">
        <f t="shared" si="0"/>
        <v>6.9102166411814991E-2</v>
      </c>
      <c r="Y6" s="141">
        <f t="shared" si="1"/>
        <v>6.9102166411814991E-2</v>
      </c>
      <c r="Z6" s="95"/>
      <c r="AA6" s="141">
        <f>'جدول مرگ و میر'!$H$3</f>
        <v>0.13</v>
      </c>
      <c r="AB6" s="95"/>
      <c r="AC6" s="97"/>
      <c r="AD6" s="98"/>
      <c r="AE6" s="131" t="s">
        <v>105</v>
      </c>
      <c r="AF6" s="132">
        <v>0</v>
      </c>
      <c r="AG6" s="133" t="s">
        <v>103</v>
      </c>
      <c r="AH6" s="98"/>
      <c r="AI6" s="97"/>
      <c r="AJ6" s="99"/>
      <c r="AK6" s="149">
        <v>3</v>
      </c>
      <c r="AL6" s="144">
        <f>2.2/2</f>
        <v>1.1000000000000001</v>
      </c>
      <c r="AM6" s="144">
        <f>2.2/2</f>
        <v>1.1000000000000001</v>
      </c>
      <c r="AN6" s="144">
        <v>1.5</v>
      </c>
      <c r="AO6" s="99"/>
      <c r="AP6" s="146">
        <f t="shared" si="2"/>
        <v>3</v>
      </c>
      <c r="AQ6" s="150">
        <v>450</v>
      </c>
      <c r="AR6" s="138">
        <v>450</v>
      </c>
      <c r="AS6" s="99"/>
    </row>
    <row r="7" spans="1:45" ht="33" customHeight="1" thickBot="1" x14ac:dyDescent="0.65">
      <c r="A7" s="120" t="s">
        <v>63</v>
      </c>
      <c r="B7" s="121">
        <f>'ورود اطلاعات '!$C$16/100</f>
        <v>1</v>
      </c>
      <c r="C7" s="122" t="s">
        <v>49</v>
      </c>
      <c r="D7" s="152" t="str">
        <f>'ورود اطلاعات '!$G$16</f>
        <v>بله</v>
      </c>
      <c r="E7" s="297" t="s">
        <v>48</v>
      </c>
      <c r="F7" s="298"/>
      <c r="G7" s="91"/>
      <c r="H7" s="92"/>
      <c r="I7" s="93"/>
      <c r="J7" s="93"/>
      <c r="K7" s="316"/>
      <c r="L7" s="153">
        <v>4000000000</v>
      </c>
      <c r="M7" s="154" t="s">
        <v>131</v>
      </c>
      <c r="N7" s="93"/>
      <c r="O7" s="97"/>
      <c r="P7" s="95"/>
      <c r="Q7" s="256">
        <f>Q9</f>
        <v>12</v>
      </c>
      <c r="R7" s="256" t="s">
        <v>130</v>
      </c>
      <c r="S7" s="95"/>
      <c r="T7" s="148">
        <f t="shared" si="3"/>
        <v>4</v>
      </c>
      <c r="U7" s="240">
        <f>$R$3</f>
        <v>0.13</v>
      </c>
      <c r="V7" s="141">
        <f t="shared" si="0"/>
        <v>9.6507290636733245E-2</v>
      </c>
      <c r="W7" s="141">
        <f t="shared" si="0"/>
        <v>8.0009055382082472E-2</v>
      </c>
      <c r="X7" s="141">
        <f t="shared" si="0"/>
        <v>6.9102166411814991E-2</v>
      </c>
      <c r="Y7" s="141">
        <f t="shared" si="1"/>
        <v>6.9102166411814991E-2</v>
      </c>
      <c r="Z7" s="95"/>
      <c r="AA7" s="141">
        <f>'جدول مرگ و میر'!$H$3</f>
        <v>0.13</v>
      </c>
      <c r="AB7" s="95"/>
      <c r="AC7" s="97"/>
      <c r="AD7" s="98"/>
      <c r="AE7" s="131" t="s">
        <v>106</v>
      </c>
      <c r="AF7" s="132">
        <v>2</v>
      </c>
      <c r="AG7" s="133" t="s">
        <v>103</v>
      </c>
      <c r="AH7" s="98"/>
      <c r="AI7" s="97"/>
      <c r="AJ7" s="99"/>
      <c r="AK7" s="149">
        <v>4</v>
      </c>
      <c r="AL7" s="144">
        <f>2.8/2</f>
        <v>1.4</v>
      </c>
      <c r="AM7" s="144">
        <f>2.8/2</f>
        <v>1.4</v>
      </c>
      <c r="AN7" s="144">
        <v>2.5</v>
      </c>
      <c r="AO7" s="99"/>
      <c r="AP7" s="146">
        <f t="shared" si="2"/>
        <v>4</v>
      </c>
      <c r="AQ7" s="150">
        <v>450</v>
      </c>
      <c r="AR7" s="138">
        <v>450</v>
      </c>
      <c r="AS7" s="99"/>
    </row>
    <row r="8" spans="1:45" ht="33" customHeight="1" thickBot="1" x14ac:dyDescent="0.65">
      <c r="A8" s="155">
        <f>'ورود اطلاعات '!$B$20</f>
        <v>2</v>
      </c>
      <c r="B8" s="295" t="s">
        <v>14</v>
      </c>
      <c r="C8" s="296"/>
      <c r="D8" s="152" t="str">
        <f>'ورود اطلاعات '!G20</f>
        <v>بله</v>
      </c>
      <c r="E8" s="297" t="s">
        <v>78</v>
      </c>
      <c r="F8" s="298"/>
      <c r="G8" s="91"/>
      <c r="H8" s="92"/>
      <c r="I8" s="93"/>
      <c r="J8" s="93"/>
      <c r="K8" s="93"/>
      <c r="L8" s="93"/>
      <c r="M8" s="93"/>
      <c r="N8" s="93"/>
      <c r="O8" s="97"/>
      <c r="P8" s="95"/>
      <c r="Q8" s="256"/>
      <c r="R8" s="256"/>
      <c r="S8" s="95"/>
      <c r="T8" s="148">
        <f t="shared" si="3"/>
        <v>5</v>
      </c>
      <c r="U8" s="240">
        <f>$R$4</f>
        <v>0.1</v>
      </c>
      <c r="V8" s="141">
        <f t="shared" si="0"/>
        <v>7.4404424085077192E-2</v>
      </c>
      <c r="W8" s="141">
        <f t="shared" si="0"/>
        <v>6.1755508974634443E-2</v>
      </c>
      <c r="X8" s="141">
        <f t="shared" si="0"/>
        <v>5.3378051021979456E-2</v>
      </c>
      <c r="Y8" s="141">
        <f t="shared" si="1"/>
        <v>5.3378051021979456E-2</v>
      </c>
      <c r="Z8" s="95"/>
      <c r="AA8" s="141">
        <f>'جدول مرگ و میر'!$H$4</f>
        <v>0.1</v>
      </c>
      <c r="AB8" s="95"/>
      <c r="AC8" s="97"/>
      <c r="AD8" s="98"/>
      <c r="AE8" s="156" t="s">
        <v>107</v>
      </c>
      <c r="AF8" s="157">
        <v>3</v>
      </c>
      <c r="AG8" s="158" t="s">
        <v>103</v>
      </c>
      <c r="AH8" s="98"/>
      <c r="AI8" s="97"/>
      <c r="AJ8" s="99"/>
      <c r="AK8" s="159">
        <v>5</v>
      </c>
      <c r="AL8" s="160">
        <f>3.5/2</f>
        <v>1.75</v>
      </c>
      <c r="AM8" s="160">
        <f>3.5/2</f>
        <v>1.75</v>
      </c>
      <c r="AN8" s="160">
        <v>3</v>
      </c>
      <c r="AO8" s="99"/>
      <c r="AP8" s="146">
        <f t="shared" si="2"/>
        <v>5</v>
      </c>
      <c r="AQ8" s="150">
        <v>450</v>
      </c>
      <c r="AR8" s="138">
        <v>450</v>
      </c>
      <c r="AS8" s="99"/>
    </row>
    <row r="9" spans="1:45" ht="33" customHeight="1" x14ac:dyDescent="0.6">
      <c r="A9" s="120" t="s">
        <v>63</v>
      </c>
      <c r="B9" s="121">
        <f>'ورود اطلاعات '!C18/100</f>
        <v>0.16</v>
      </c>
      <c r="C9" s="122" t="s">
        <v>47</v>
      </c>
      <c r="D9" s="152" t="str">
        <f>'ورود اطلاعات '!$G$18</f>
        <v>بله</v>
      </c>
      <c r="E9" s="297" t="s">
        <v>126</v>
      </c>
      <c r="F9" s="298"/>
      <c r="G9" s="91"/>
      <c r="H9" s="92"/>
      <c r="I9" s="93"/>
      <c r="J9" s="93"/>
      <c r="K9" s="93"/>
      <c r="L9" s="93"/>
      <c r="M9" s="93"/>
      <c r="N9" s="93"/>
      <c r="O9" s="97"/>
      <c r="P9" s="95"/>
      <c r="Q9" s="256">
        <f>IF($Q$11="سالیانه",1,IF($Q$11="ماهیانه",12,IF($Q$11="سه ماه یکبار",4,2)))</f>
        <v>12</v>
      </c>
      <c r="R9" s="256"/>
      <c r="S9" s="95"/>
      <c r="T9" s="148">
        <f t="shared" si="3"/>
        <v>6</v>
      </c>
      <c r="U9" s="240">
        <f t="shared" ref="U9:U72" si="4">$R$4</f>
        <v>0.1</v>
      </c>
      <c r="V9" s="141">
        <f t="shared" si="0"/>
        <v>7.4404424085077192E-2</v>
      </c>
      <c r="W9" s="141">
        <f t="shared" si="0"/>
        <v>6.1755508974634443E-2</v>
      </c>
      <c r="X9" s="141">
        <f t="shared" si="0"/>
        <v>5.3378051021979456E-2</v>
      </c>
      <c r="Y9" s="141">
        <f t="shared" si="1"/>
        <v>5.3378051021979456E-2</v>
      </c>
      <c r="Z9" s="95"/>
      <c r="AA9" s="141">
        <f>'جدول مرگ و میر'!$H$4</f>
        <v>0.1</v>
      </c>
      <c r="AB9" s="95"/>
      <c r="AC9" s="97"/>
      <c r="AD9" s="98"/>
      <c r="AE9" s="98"/>
      <c r="AF9" s="98"/>
      <c r="AG9" s="98"/>
      <c r="AH9" s="98"/>
      <c r="AI9" s="97"/>
      <c r="AJ9" s="99"/>
      <c r="AK9" s="99"/>
      <c r="AL9" s="99"/>
      <c r="AM9" s="99"/>
      <c r="AN9" s="99"/>
      <c r="AO9" s="99"/>
      <c r="AP9" s="146">
        <f t="shared" si="2"/>
        <v>6</v>
      </c>
      <c r="AQ9" s="150">
        <v>450</v>
      </c>
      <c r="AR9" s="138">
        <v>450</v>
      </c>
      <c r="AS9" s="99"/>
    </row>
    <row r="10" spans="1:45" ht="33" customHeight="1" x14ac:dyDescent="0.6">
      <c r="A10" s="120" t="s">
        <v>68</v>
      </c>
      <c r="B10" s="147">
        <f>'ورود اطلاعات '!$C$22</f>
        <v>3</v>
      </c>
      <c r="C10" s="255" t="s">
        <v>67</v>
      </c>
      <c r="D10" s="152" t="str">
        <f>'ورود اطلاعات '!$G$22</f>
        <v>بله</v>
      </c>
      <c r="E10" s="297" t="s">
        <v>111</v>
      </c>
      <c r="F10" s="298"/>
      <c r="G10" s="162"/>
      <c r="H10" s="110"/>
      <c r="I10" s="93"/>
      <c r="J10" s="93"/>
      <c r="K10" s="93"/>
      <c r="L10" s="93"/>
      <c r="M10" s="93"/>
      <c r="N10" s="93"/>
      <c r="O10" s="97"/>
      <c r="P10" s="95"/>
      <c r="Q10" s="161"/>
      <c r="R10" s="95"/>
      <c r="S10" s="95"/>
      <c r="T10" s="148">
        <f t="shared" si="3"/>
        <v>7</v>
      </c>
      <c r="U10" s="240">
        <f t="shared" si="4"/>
        <v>0.1</v>
      </c>
      <c r="V10" s="141">
        <f t="shared" si="0"/>
        <v>7.4404424085077192E-2</v>
      </c>
      <c r="W10" s="141">
        <f t="shared" si="0"/>
        <v>6.1755508974634443E-2</v>
      </c>
      <c r="X10" s="141">
        <f t="shared" si="0"/>
        <v>5.3378051021979456E-2</v>
      </c>
      <c r="Y10" s="141">
        <f t="shared" si="1"/>
        <v>5.3378051021979456E-2</v>
      </c>
      <c r="Z10" s="95"/>
      <c r="AA10" s="141">
        <f>'جدول مرگ و میر'!$H$4</f>
        <v>0.1</v>
      </c>
      <c r="AB10" s="95"/>
      <c r="AC10" s="97"/>
      <c r="AD10" s="98"/>
      <c r="AE10" s="98"/>
      <c r="AF10" s="98"/>
      <c r="AG10" s="98"/>
      <c r="AH10" s="98"/>
      <c r="AI10" s="97"/>
      <c r="AJ10" s="99"/>
      <c r="AK10" s="99"/>
      <c r="AL10" s="99"/>
      <c r="AM10" s="99"/>
      <c r="AN10" s="99"/>
      <c r="AO10" s="99"/>
      <c r="AP10" s="146">
        <f t="shared" si="2"/>
        <v>7</v>
      </c>
      <c r="AQ10" s="150">
        <v>450</v>
      </c>
      <c r="AR10" s="138">
        <v>450</v>
      </c>
      <c r="AS10" s="99"/>
    </row>
    <row r="11" spans="1:45" ht="33" customHeight="1" x14ac:dyDescent="0.6">
      <c r="A11" s="120" t="s">
        <v>63</v>
      </c>
      <c r="B11" s="121">
        <f>'ورود اطلاعات '!$C$25/100</f>
        <v>0.25</v>
      </c>
      <c r="C11" s="122" t="s">
        <v>24</v>
      </c>
      <c r="D11" s="152" t="str">
        <f>'ورود اطلاعات '!$G$25</f>
        <v>بله</v>
      </c>
      <c r="E11" s="297" t="s">
        <v>58</v>
      </c>
      <c r="F11" s="298"/>
      <c r="G11" s="162"/>
      <c r="H11" s="110"/>
      <c r="I11" s="93"/>
      <c r="J11" s="93"/>
      <c r="K11" s="93"/>
      <c r="L11" s="93"/>
      <c r="M11" s="93"/>
      <c r="N11" s="93"/>
      <c r="O11" s="97"/>
      <c r="P11" s="95"/>
      <c r="Q11" s="163" t="str">
        <f>'ورود اطلاعات '!C3</f>
        <v>ماهیانه</v>
      </c>
      <c r="R11" s="95"/>
      <c r="S11" s="95"/>
      <c r="T11" s="148">
        <f t="shared" si="3"/>
        <v>8</v>
      </c>
      <c r="U11" s="240">
        <f t="shared" si="4"/>
        <v>0.1</v>
      </c>
      <c r="V11" s="141">
        <f t="shared" si="0"/>
        <v>7.4404424085077192E-2</v>
      </c>
      <c r="W11" s="141">
        <f t="shared" si="0"/>
        <v>6.1755508974634443E-2</v>
      </c>
      <c r="X11" s="141">
        <f t="shared" si="0"/>
        <v>5.3378051021979456E-2</v>
      </c>
      <c r="Y11" s="141">
        <f t="shared" si="1"/>
        <v>5.3378051021979456E-2</v>
      </c>
      <c r="Z11" s="95"/>
      <c r="AA11" s="141">
        <f>'جدول مرگ و میر'!$H$4</f>
        <v>0.1</v>
      </c>
      <c r="AB11" s="95"/>
      <c r="AC11" s="97"/>
      <c r="AD11" s="98"/>
      <c r="AE11" s="98"/>
      <c r="AF11" s="98"/>
      <c r="AG11" s="98"/>
      <c r="AH11" s="98"/>
      <c r="AI11" s="97"/>
      <c r="AJ11" s="99"/>
      <c r="AK11" s="99"/>
      <c r="AL11" s="99"/>
      <c r="AM11" s="99"/>
      <c r="AN11" s="99"/>
      <c r="AO11" s="99"/>
      <c r="AP11" s="146">
        <f t="shared" si="2"/>
        <v>8</v>
      </c>
      <c r="AQ11" s="150">
        <v>450</v>
      </c>
      <c r="AR11" s="138">
        <v>450</v>
      </c>
      <c r="AS11" s="99"/>
    </row>
    <row r="12" spans="1:45" ht="33" customHeight="1" thickBot="1" x14ac:dyDescent="0.65">
      <c r="A12" s="164" t="s">
        <v>63</v>
      </c>
      <c r="B12" s="165">
        <f>'ورود اطلاعات '!$C$27/100</f>
        <v>0.5</v>
      </c>
      <c r="C12" s="166" t="s">
        <v>59</v>
      </c>
      <c r="D12" s="167" t="str">
        <f>'ورود اطلاعات '!$G$27</f>
        <v>بله</v>
      </c>
      <c r="E12" s="299" t="s">
        <v>59</v>
      </c>
      <c r="F12" s="300"/>
      <c r="G12" s="168"/>
      <c r="H12" s="97"/>
      <c r="I12" s="93"/>
      <c r="J12" s="93"/>
      <c r="K12" s="93"/>
      <c r="L12" s="93"/>
      <c r="M12" s="93"/>
      <c r="N12" s="93"/>
      <c r="O12" s="97"/>
      <c r="P12" s="95"/>
      <c r="Q12" s="161"/>
      <c r="R12" s="95"/>
      <c r="S12" s="95"/>
      <c r="T12" s="148">
        <f t="shared" si="3"/>
        <v>9</v>
      </c>
      <c r="U12" s="240">
        <f t="shared" si="4"/>
        <v>0.1</v>
      </c>
      <c r="V12" s="141">
        <f t="shared" si="0"/>
        <v>7.4404424085077192E-2</v>
      </c>
      <c r="W12" s="141">
        <f t="shared" si="0"/>
        <v>6.1755508974634443E-2</v>
      </c>
      <c r="X12" s="141">
        <f t="shared" si="0"/>
        <v>5.3378051021979456E-2</v>
      </c>
      <c r="Y12" s="141">
        <f t="shared" si="1"/>
        <v>5.3378051021979456E-2</v>
      </c>
      <c r="Z12" s="95"/>
      <c r="AA12" s="141">
        <f>'جدول مرگ و میر'!$H$4</f>
        <v>0.1</v>
      </c>
      <c r="AB12" s="95"/>
      <c r="AC12" s="97"/>
      <c r="AD12" s="98"/>
      <c r="AE12" s="98"/>
      <c r="AF12" s="98"/>
      <c r="AG12" s="98"/>
      <c r="AH12" s="98"/>
      <c r="AI12" s="97"/>
      <c r="AJ12" s="99"/>
      <c r="AK12" s="99"/>
      <c r="AL12" s="99"/>
      <c r="AM12" s="99"/>
      <c r="AN12" s="99"/>
      <c r="AO12" s="99"/>
      <c r="AP12" s="146">
        <f>AP11+1</f>
        <v>9</v>
      </c>
      <c r="AQ12" s="150">
        <v>450</v>
      </c>
      <c r="AR12" s="138">
        <v>450</v>
      </c>
      <c r="AS12" s="99"/>
    </row>
    <row r="13" spans="1:45" ht="33" customHeight="1" x14ac:dyDescent="0.6">
      <c r="A13" s="168"/>
      <c r="B13" s="168"/>
      <c r="C13" s="168"/>
      <c r="D13" s="168"/>
      <c r="E13" s="168"/>
      <c r="F13" s="168"/>
      <c r="G13" s="169"/>
      <c r="H13" s="170"/>
      <c r="I13" s="93"/>
      <c r="J13" s="93"/>
      <c r="K13" s="93"/>
      <c r="L13" s="93"/>
      <c r="M13" s="93"/>
      <c r="N13" s="93"/>
      <c r="O13" s="97"/>
      <c r="P13" s="95"/>
      <c r="Q13" s="161"/>
      <c r="R13" s="95"/>
      <c r="S13" s="95"/>
      <c r="T13" s="148">
        <f>T12+1</f>
        <v>10</v>
      </c>
      <c r="U13" s="240">
        <f t="shared" si="4"/>
        <v>0.1</v>
      </c>
      <c r="V13" s="141">
        <f t="shared" si="0"/>
        <v>7.4404424085077192E-2</v>
      </c>
      <c r="W13" s="141">
        <f t="shared" si="0"/>
        <v>6.1755508974634443E-2</v>
      </c>
      <c r="X13" s="141">
        <f t="shared" si="0"/>
        <v>5.3378051021979456E-2</v>
      </c>
      <c r="Y13" s="141">
        <f t="shared" si="1"/>
        <v>5.3378051021979456E-2</v>
      </c>
      <c r="Z13" s="95"/>
      <c r="AA13" s="141">
        <f>'جدول مرگ و میر'!$H$4</f>
        <v>0.1</v>
      </c>
      <c r="AB13" s="95"/>
      <c r="AC13" s="97"/>
      <c r="AD13" s="98"/>
      <c r="AE13" s="98"/>
      <c r="AF13" s="98"/>
      <c r="AG13" s="98"/>
      <c r="AH13" s="98"/>
      <c r="AI13" s="97"/>
      <c r="AJ13" s="99"/>
      <c r="AK13" s="99"/>
      <c r="AL13" s="99"/>
      <c r="AM13" s="99"/>
      <c r="AN13" s="99"/>
      <c r="AO13" s="99"/>
      <c r="AP13" s="146">
        <f>AP12+1</f>
        <v>10</v>
      </c>
      <c r="AQ13" s="150">
        <v>450</v>
      </c>
      <c r="AR13" s="138">
        <v>450</v>
      </c>
      <c r="AS13" s="99"/>
    </row>
    <row r="14" spans="1:45" ht="33" customHeight="1" x14ac:dyDescent="0.6">
      <c r="A14" s="91"/>
      <c r="B14" s="91"/>
      <c r="C14" s="91"/>
      <c r="D14" s="91"/>
      <c r="E14" s="91"/>
      <c r="F14" s="91"/>
      <c r="G14" s="91"/>
      <c r="H14" s="92"/>
      <c r="I14" s="93"/>
      <c r="J14" s="93"/>
      <c r="K14" s="93"/>
      <c r="L14" s="93"/>
      <c r="M14" s="93"/>
      <c r="N14" s="93"/>
      <c r="O14" s="97"/>
      <c r="P14" s="95"/>
      <c r="Q14" s="161"/>
      <c r="R14" s="95"/>
      <c r="S14" s="95"/>
      <c r="T14" s="148">
        <f t="shared" si="3"/>
        <v>11</v>
      </c>
      <c r="U14" s="240">
        <f t="shared" si="4"/>
        <v>0.1</v>
      </c>
      <c r="V14" s="141">
        <f t="shared" si="0"/>
        <v>7.4404424085077192E-2</v>
      </c>
      <c r="W14" s="141">
        <f t="shared" si="0"/>
        <v>6.1755508974634443E-2</v>
      </c>
      <c r="X14" s="141">
        <f t="shared" si="0"/>
        <v>5.3378051021979456E-2</v>
      </c>
      <c r="Y14" s="141">
        <f t="shared" si="1"/>
        <v>5.3378051021979456E-2</v>
      </c>
      <c r="Z14" s="95"/>
      <c r="AA14" s="141">
        <f>'جدول مرگ و میر'!$H$4</f>
        <v>0.1</v>
      </c>
      <c r="AB14" s="95"/>
      <c r="AC14" s="97"/>
      <c r="AD14" s="98"/>
      <c r="AE14" s="98"/>
      <c r="AF14" s="98"/>
      <c r="AG14" s="98"/>
      <c r="AH14" s="98"/>
      <c r="AI14" s="97"/>
      <c r="AJ14" s="99"/>
      <c r="AK14" s="99"/>
      <c r="AL14" s="99"/>
      <c r="AM14" s="99"/>
      <c r="AN14" s="99"/>
      <c r="AO14" s="99"/>
      <c r="AP14" s="146">
        <f>AP13+1</f>
        <v>11</v>
      </c>
      <c r="AQ14" s="150">
        <v>450</v>
      </c>
      <c r="AR14" s="138">
        <v>450</v>
      </c>
      <c r="AS14" s="99"/>
    </row>
    <row r="15" spans="1:45" ht="33" customHeight="1" x14ac:dyDescent="0.6">
      <c r="A15" s="91"/>
      <c r="B15" s="91"/>
      <c r="C15" s="91"/>
      <c r="D15" s="91"/>
      <c r="E15" s="91"/>
      <c r="F15" s="91"/>
      <c r="G15" s="91"/>
      <c r="H15" s="92"/>
      <c r="I15" s="171"/>
      <c r="J15" s="93"/>
      <c r="K15" s="93"/>
      <c r="L15" s="93"/>
      <c r="M15" s="93"/>
      <c r="N15" s="93"/>
      <c r="O15" s="97"/>
      <c r="P15" s="95"/>
      <c r="Q15" s="95"/>
      <c r="R15" s="95"/>
      <c r="S15" s="95"/>
      <c r="T15" s="148">
        <f t="shared" si="3"/>
        <v>12</v>
      </c>
      <c r="U15" s="240">
        <f t="shared" si="4"/>
        <v>0.1</v>
      </c>
      <c r="V15" s="141">
        <f t="shared" si="0"/>
        <v>7.4404424085077192E-2</v>
      </c>
      <c r="W15" s="141">
        <f t="shared" si="0"/>
        <v>6.1755508974634443E-2</v>
      </c>
      <c r="X15" s="141">
        <f t="shared" si="0"/>
        <v>5.3378051021979456E-2</v>
      </c>
      <c r="Y15" s="141">
        <f t="shared" si="1"/>
        <v>5.3378051021979456E-2</v>
      </c>
      <c r="Z15" s="95"/>
      <c r="AA15" s="141">
        <f>'جدول مرگ و میر'!$H$4</f>
        <v>0.1</v>
      </c>
      <c r="AB15" s="95"/>
      <c r="AC15" s="97"/>
      <c r="AD15" s="98"/>
      <c r="AE15" s="98"/>
      <c r="AF15" s="98"/>
      <c r="AG15" s="98"/>
      <c r="AH15" s="98"/>
      <c r="AI15" s="172"/>
      <c r="AJ15" s="173"/>
      <c r="AK15" s="99"/>
      <c r="AL15" s="99"/>
      <c r="AM15" s="99"/>
      <c r="AN15" s="99"/>
      <c r="AO15" s="173"/>
      <c r="AP15" s="146">
        <f>AP14+1</f>
        <v>12</v>
      </c>
      <c r="AQ15" s="150">
        <v>450</v>
      </c>
      <c r="AR15" s="138">
        <v>450</v>
      </c>
      <c r="AS15" s="173"/>
    </row>
    <row r="16" spans="1:45" ht="33" customHeight="1" x14ac:dyDescent="0.6">
      <c r="A16" s="91"/>
      <c r="B16" s="91"/>
      <c r="C16" s="91"/>
      <c r="D16" s="91"/>
      <c r="E16" s="91"/>
      <c r="F16" s="91"/>
      <c r="G16" s="91"/>
      <c r="H16" s="92"/>
      <c r="I16" s="93"/>
      <c r="J16" s="93"/>
      <c r="K16" s="93"/>
      <c r="L16" s="93"/>
      <c r="M16" s="93"/>
      <c r="N16" s="93"/>
      <c r="O16" s="97"/>
      <c r="P16" s="95"/>
      <c r="Q16" s="95"/>
      <c r="R16" s="95"/>
      <c r="S16" s="95"/>
      <c r="T16" s="148">
        <f t="shared" si="3"/>
        <v>13</v>
      </c>
      <c r="U16" s="240">
        <f t="shared" si="4"/>
        <v>0.1</v>
      </c>
      <c r="V16" s="141">
        <f t="shared" si="0"/>
        <v>7.4404424085077192E-2</v>
      </c>
      <c r="W16" s="141">
        <f t="shared" si="0"/>
        <v>6.1755508974634443E-2</v>
      </c>
      <c r="X16" s="141">
        <f t="shared" si="0"/>
        <v>5.3378051021979456E-2</v>
      </c>
      <c r="Y16" s="141">
        <f t="shared" si="1"/>
        <v>5.3378051021979456E-2</v>
      </c>
      <c r="Z16" s="95"/>
      <c r="AA16" s="141">
        <f>'جدول مرگ و میر'!$H$4</f>
        <v>0.1</v>
      </c>
      <c r="AB16" s="95"/>
      <c r="AC16" s="97"/>
      <c r="AD16" s="98"/>
      <c r="AE16" s="98"/>
      <c r="AF16" s="98"/>
      <c r="AG16" s="98"/>
      <c r="AH16" s="98"/>
      <c r="AI16" s="172"/>
      <c r="AJ16" s="173"/>
      <c r="AK16" s="99"/>
      <c r="AL16" s="99"/>
      <c r="AM16" s="99"/>
      <c r="AN16" s="99"/>
      <c r="AO16" s="173"/>
      <c r="AP16" s="146">
        <f>AP15+1</f>
        <v>13</v>
      </c>
      <c r="AQ16" s="150">
        <v>450</v>
      </c>
      <c r="AR16" s="138">
        <v>450</v>
      </c>
      <c r="AS16" s="173"/>
    </row>
    <row r="17" spans="1:45" ht="33" customHeight="1" x14ac:dyDescent="0.6">
      <c r="A17" s="91"/>
      <c r="B17" s="91"/>
      <c r="C17" s="91"/>
      <c r="D17" s="91"/>
      <c r="E17" s="91"/>
      <c r="F17" s="91"/>
      <c r="G17" s="91"/>
      <c r="H17" s="92"/>
      <c r="I17" s="93"/>
      <c r="J17" s="93"/>
      <c r="K17" s="93"/>
      <c r="L17" s="93"/>
      <c r="M17" s="93"/>
      <c r="N17" s="93"/>
      <c r="O17" s="97"/>
      <c r="P17" s="95"/>
      <c r="Q17" s="95"/>
      <c r="R17" s="95"/>
      <c r="S17" s="95"/>
      <c r="T17" s="148">
        <f t="shared" si="3"/>
        <v>14</v>
      </c>
      <c r="U17" s="240">
        <f t="shared" si="4"/>
        <v>0.1</v>
      </c>
      <c r="V17" s="141">
        <f t="shared" si="0"/>
        <v>7.4404424085077192E-2</v>
      </c>
      <c r="W17" s="141">
        <f t="shared" si="0"/>
        <v>6.1755508974634443E-2</v>
      </c>
      <c r="X17" s="141">
        <f t="shared" si="0"/>
        <v>5.3378051021979456E-2</v>
      </c>
      <c r="Y17" s="141">
        <f t="shared" si="1"/>
        <v>5.3378051021979456E-2</v>
      </c>
      <c r="Z17" s="95"/>
      <c r="AA17" s="141">
        <f>'جدول مرگ و میر'!$H$4</f>
        <v>0.1</v>
      </c>
      <c r="AB17" s="95"/>
      <c r="AC17" s="97"/>
      <c r="AD17" s="98"/>
      <c r="AE17" s="98"/>
      <c r="AF17" s="98"/>
      <c r="AG17" s="98"/>
      <c r="AH17" s="98"/>
      <c r="AI17" s="97"/>
      <c r="AJ17" s="99"/>
      <c r="AK17" s="99"/>
      <c r="AL17" s="99"/>
      <c r="AM17" s="99"/>
      <c r="AN17" s="99"/>
      <c r="AO17" s="99"/>
      <c r="AP17" s="146">
        <f t="shared" si="2"/>
        <v>14</v>
      </c>
      <c r="AQ17" s="150">
        <v>450</v>
      </c>
      <c r="AR17" s="138">
        <v>450</v>
      </c>
      <c r="AS17" s="99"/>
    </row>
    <row r="18" spans="1:45" ht="33" customHeight="1" x14ac:dyDescent="0.6">
      <c r="A18" s="91"/>
      <c r="B18" s="91"/>
      <c r="C18" s="91"/>
      <c r="D18" s="91"/>
      <c r="E18" s="91"/>
      <c r="F18" s="91"/>
      <c r="G18" s="91"/>
      <c r="H18" s="92"/>
      <c r="I18" s="93"/>
      <c r="J18" s="93"/>
      <c r="K18" s="93"/>
      <c r="L18" s="93"/>
      <c r="M18" s="93"/>
      <c r="N18" s="93"/>
      <c r="O18" s="97"/>
      <c r="P18" s="95"/>
      <c r="Q18" s="95"/>
      <c r="R18" s="95"/>
      <c r="S18" s="95"/>
      <c r="T18" s="148">
        <f t="shared" si="3"/>
        <v>15</v>
      </c>
      <c r="U18" s="240">
        <f t="shared" si="4"/>
        <v>0.1</v>
      </c>
      <c r="V18" s="141">
        <f t="shared" si="0"/>
        <v>7.4404424085077192E-2</v>
      </c>
      <c r="W18" s="141">
        <f t="shared" si="0"/>
        <v>6.1755508974634443E-2</v>
      </c>
      <c r="X18" s="141">
        <f t="shared" si="0"/>
        <v>5.3378051021979456E-2</v>
      </c>
      <c r="Y18" s="141">
        <f t="shared" si="1"/>
        <v>5.3378051021979456E-2</v>
      </c>
      <c r="Z18" s="95"/>
      <c r="AA18" s="141">
        <f>'جدول مرگ و میر'!$H$4</f>
        <v>0.1</v>
      </c>
      <c r="AB18" s="95"/>
      <c r="AC18" s="97"/>
      <c r="AD18" s="98"/>
      <c r="AE18" s="98"/>
      <c r="AF18" s="98"/>
      <c r="AG18" s="98"/>
      <c r="AH18" s="98"/>
      <c r="AI18" s="97"/>
      <c r="AJ18" s="99"/>
      <c r="AK18" s="99"/>
      <c r="AL18" s="99"/>
      <c r="AM18" s="99"/>
      <c r="AN18" s="99"/>
      <c r="AO18" s="99"/>
      <c r="AP18" s="146">
        <f t="shared" si="2"/>
        <v>15</v>
      </c>
      <c r="AQ18" s="150">
        <v>450</v>
      </c>
      <c r="AR18" s="138">
        <v>450</v>
      </c>
      <c r="AS18" s="99"/>
    </row>
    <row r="19" spans="1:45" ht="33" customHeight="1" x14ac:dyDescent="0.6">
      <c r="A19" s="91"/>
      <c r="B19" s="91"/>
      <c r="C19" s="91"/>
      <c r="D19" s="91"/>
      <c r="E19" s="91"/>
      <c r="F19" s="91"/>
      <c r="G19" s="91"/>
      <c r="H19" s="92"/>
      <c r="I19" s="93"/>
      <c r="J19" s="93"/>
      <c r="K19" s="93"/>
      <c r="L19" s="93"/>
      <c r="M19" s="93"/>
      <c r="N19" s="93"/>
      <c r="O19" s="174"/>
      <c r="P19" s="95"/>
      <c r="Q19" s="95"/>
      <c r="R19" s="95"/>
      <c r="S19" s="95"/>
      <c r="T19" s="148">
        <f t="shared" si="3"/>
        <v>16</v>
      </c>
      <c r="U19" s="240">
        <f t="shared" si="4"/>
        <v>0.1</v>
      </c>
      <c r="V19" s="141">
        <f t="shared" si="0"/>
        <v>7.4404424085077192E-2</v>
      </c>
      <c r="W19" s="141">
        <f t="shared" si="0"/>
        <v>6.1755508974634443E-2</v>
      </c>
      <c r="X19" s="141">
        <f t="shared" si="0"/>
        <v>5.3378051021979456E-2</v>
      </c>
      <c r="Y19" s="141">
        <f t="shared" si="1"/>
        <v>5.3378051021979456E-2</v>
      </c>
      <c r="Z19" s="95"/>
      <c r="AA19" s="141">
        <f>'جدول مرگ و میر'!$H$4</f>
        <v>0.1</v>
      </c>
      <c r="AB19" s="95"/>
      <c r="AC19" s="97"/>
      <c r="AD19" s="98"/>
      <c r="AE19" s="98"/>
      <c r="AF19" s="98"/>
      <c r="AG19" s="98"/>
      <c r="AH19" s="98"/>
      <c r="AI19" s="97"/>
      <c r="AJ19" s="99"/>
      <c r="AK19" s="99"/>
      <c r="AL19" s="99"/>
      <c r="AM19" s="99"/>
      <c r="AN19" s="99"/>
      <c r="AO19" s="99"/>
      <c r="AP19" s="146">
        <f t="shared" si="2"/>
        <v>16</v>
      </c>
      <c r="AQ19" s="150">
        <v>450</v>
      </c>
      <c r="AR19" s="138">
        <v>450</v>
      </c>
      <c r="AS19" s="99"/>
    </row>
    <row r="20" spans="1:45" ht="33" customHeight="1" x14ac:dyDescent="0.6">
      <c r="A20" s="91"/>
      <c r="B20" s="91"/>
      <c r="C20" s="91"/>
      <c r="D20" s="91"/>
      <c r="E20" s="91"/>
      <c r="F20" s="91"/>
      <c r="G20" s="91"/>
      <c r="H20" s="92"/>
      <c r="I20" s="93"/>
      <c r="J20" s="93"/>
      <c r="K20" s="93"/>
      <c r="L20" s="93"/>
      <c r="M20" s="93"/>
      <c r="N20" s="93"/>
      <c r="O20" s="174"/>
      <c r="P20" s="95"/>
      <c r="Q20" s="95"/>
      <c r="R20" s="95"/>
      <c r="S20" s="95"/>
      <c r="T20" s="148">
        <f t="shared" si="3"/>
        <v>17</v>
      </c>
      <c r="U20" s="240">
        <f t="shared" si="4"/>
        <v>0.1</v>
      </c>
      <c r="V20" s="141">
        <f t="shared" si="0"/>
        <v>7.4404424085077192E-2</v>
      </c>
      <c r="W20" s="141">
        <f t="shared" si="0"/>
        <v>6.1755508974634443E-2</v>
      </c>
      <c r="X20" s="141">
        <f t="shared" si="0"/>
        <v>5.3378051021979456E-2</v>
      </c>
      <c r="Y20" s="141">
        <f t="shared" si="1"/>
        <v>5.3378051021979456E-2</v>
      </c>
      <c r="Z20" s="95"/>
      <c r="AA20" s="141">
        <f>'جدول مرگ و میر'!$H$4</f>
        <v>0.1</v>
      </c>
      <c r="AB20" s="95"/>
      <c r="AC20" s="97"/>
      <c r="AD20" s="98"/>
      <c r="AE20" s="98"/>
      <c r="AF20" s="98"/>
      <c r="AG20" s="98"/>
      <c r="AH20" s="98"/>
      <c r="AI20" s="97"/>
      <c r="AJ20" s="99"/>
      <c r="AK20" s="99"/>
      <c r="AL20" s="99"/>
      <c r="AM20" s="99"/>
      <c r="AN20" s="99"/>
      <c r="AO20" s="99"/>
      <c r="AP20" s="146">
        <f t="shared" si="2"/>
        <v>17</v>
      </c>
      <c r="AQ20" s="150">
        <v>450</v>
      </c>
      <c r="AR20" s="138">
        <v>450</v>
      </c>
      <c r="AS20" s="99"/>
    </row>
    <row r="21" spans="1:45" ht="33" customHeight="1" x14ac:dyDescent="0.6">
      <c r="A21" s="91"/>
      <c r="B21" s="91"/>
      <c r="C21" s="91"/>
      <c r="D21" s="91"/>
      <c r="E21" s="91"/>
      <c r="F21" s="91"/>
      <c r="G21" s="91"/>
      <c r="H21" s="92"/>
      <c r="I21" s="93"/>
      <c r="J21" s="93"/>
      <c r="K21" s="93"/>
      <c r="L21" s="93"/>
      <c r="M21" s="93"/>
      <c r="N21" s="93"/>
      <c r="O21" s="174"/>
      <c r="P21" s="95"/>
      <c r="Q21" s="95"/>
      <c r="R21" s="95"/>
      <c r="S21" s="95"/>
      <c r="T21" s="148">
        <f t="shared" si="3"/>
        <v>18</v>
      </c>
      <c r="U21" s="240">
        <f t="shared" si="4"/>
        <v>0.1</v>
      </c>
      <c r="V21" s="141">
        <f t="shared" si="0"/>
        <v>7.4404424085077192E-2</v>
      </c>
      <c r="W21" s="141">
        <f t="shared" si="0"/>
        <v>6.1755508974634443E-2</v>
      </c>
      <c r="X21" s="141">
        <f t="shared" si="0"/>
        <v>5.3378051021979456E-2</v>
      </c>
      <c r="Y21" s="141">
        <f t="shared" si="1"/>
        <v>5.3378051021979456E-2</v>
      </c>
      <c r="Z21" s="95"/>
      <c r="AA21" s="141">
        <f>'جدول مرگ و میر'!$H$4</f>
        <v>0.1</v>
      </c>
      <c r="AB21" s="95"/>
      <c r="AC21" s="97"/>
      <c r="AD21" s="98"/>
      <c r="AE21" s="98"/>
      <c r="AF21" s="98"/>
      <c r="AG21" s="98"/>
      <c r="AH21" s="98"/>
      <c r="AI21" s="97"/>
      <c r="AJ21" s="99"/>
      <c r="AK21" s="99"/>
      <c r="AL21" s="99"/>
      <c r="AM21" s="99"/>
      <c r="AN21" s="99"/>
      <c r="AO21" s="99"/>
      <c r="AP21" s="146">
        <f t="shared" si="2"/>
        <v>18</v>
      </c>
      <c r="AQ21" s="150">
        <v>450</v>
      </c>
      <c r="AR21" s="138">
        <v>450</v>
      </c>
      <c r="AS21" s="99"/>
    </row>
    <row r="22" spans="1:45" ht="33" customHeight="1" x14ac:dyDescent="0.6">
      <c r="A22" s="91"/>
      <c r="B22" s="91"/>
      <c r="C22" s="91"/>
      <c r="D22" s="91"/>
      <c r="E22" s="91"/>
      <c r="F22" s="91"/>
      <c r="G22" s="91"/>
      <c r="H22" s="92"/>
      <c r="I22" s="93"/>
      <c r="J22" s="93"/>
      <c r="K22" s="93"/>
      <c r="L22" s="93"/>
      <c r="M22" s="93"/>
      <c r="N22" s="93"/>
      <c r="O22" s="174"/>
      <c r="P22" s="95"/>
      <c r="Q22" s="95"/>
      <c r="R22" s="95"/>
      <c r="S22" s="95"/>
      <c r="T22" s="148">
        <f t="shared" si="3"/>
        <v>19</v>
      </c>
      <c r="U22" s="240">
        <f t="shared" si="4"/>
        <v>0.1</v>
      </c>
      <c r="V22" s="141">
        <f t="shared" si="0"/>
        <v>7.4404424085077192E-2</v>
      </c>
      <c r="W22" s="141">
        <f t="shared" si="0"/>
        <v>6.1755508974634443E-2</v>
      </c>
      <c r="X22" s="141">
        <f t="shared" si="0"/>
        <v>5.3378051021979456E-2</v>
      </c>
      <c r="Y22" s="141">
        <f t="shared" si="1"/>
        <v>5.3378051021979456E-2</v>
      </c>
      <c r="Z22" s="95"/>
      <c r="AA22" s="141">
        <f>'جدول مرگ و میر'!$H$4</f>
        <v>0.1</v>
      </c>
      <c r="AB22" s="95"/>
      <c r="AC22" s="97"/>
      <c r="AD22" s="98"/>
      <c r="AE22" s="98"/>
      <c r="AF22" s="98"/>
      <c r="AG22" s="98"/>
      <c r="AH22" s="98"/>
      <c r="AI22" s="97"/>
      <c r="AJ22" s="99"/>
      <c r="AK22" s="99"/>
      <c r="AL22" s="99"/>
      <c r="AM22" s="99"/>
      <c r="AN22" s="99"/>
      <c r="AO22" s="99"/>
      <c r="AP22" s="146">
        <f t="shared" si="2"/>
        <v>19</v>
      </c>
      <c r="AQ22" s="150">
        <v>450</v>
      </c>
      <c r="AR22" s="138">
        <v>450</v>
      </c>
      <c r="AS22" s="99"/>
    </row>
    <row r="23" spans="1:45" ht="33" customHeight="1" x14ac:dyDescent="0.6">
      <c r="A23" s="91"/>
      <c r="B23" s="91"/>
      <c r="C23" s="91"/>
      <c r="D23" s="91"/>
      <c r="E23" s="91"/>
      <c r="F23" s="91"/>
      <c r="G23" s="91"/>
      <c r="H23" s="92"/>
      <c r="I23" s="93"/>
      <c r="J23" s="93"/>
      <c r="K23" s="93"/>
      <c r="L23" s="93"/>
      <c r="M23" s="93"/>
      <c r="N23" s="93"/>
      <c r="O23" s="174"/>
      <c r="P23" s="95"/>
      <c r="Q23" s="95"/>
      <c r="R23" s="95"/>
      <c r="S23" s="95"/>
      <c r="T23" s="148">
        <f t="shared" si="3"/>
        <v>20</v>
      </c>
      <c r="U23" s="240">
        <f t="shared" si="4"/>
        <v>0.1</v>
      </c>
      <c r="V23" s="141">
        <f t="shared" si="0"/>
        <v>7.4404424085077192E-2</v>
      </c>
      <c r="W23" s="141">
        <f t="shared" si="0"/>
        <v>6.1755508974634443E-2</v>
      </c>
      <c r="X23" s="141">
        <f t="shared" si="0"/>
        <v>5.3378051021979456E-2</v>
      </c>
      <c r="Y23" s="141">
        <f t="shared" si="1"/>
        <v>5.3378051021979456E-2</v>
      </c>
      <c r="Z23" s="95"/>
      <c r="AA23" s="141">
        <f>'جدول مرگ و میر'!$H$4</f>
        <v>0.1</v>
      </c>
      <c r="AB23" s="95"/>
      <c r="AC23" s="97"/>
      <c r="AD23" s="98"/>
      <c r="AE23" s="98"/>
      <c r="AF23" s="98"/>
      <c r="AG23" s="98"/>
      <c r="AH23" s="98"/>
      <c r="AI23" s="97"/>
      <c r="AJ23" s="99"/>
      <c r="AK23" s="99"/>
      <c r="AL23" s="99"/>
      <c r="AM23" s="99"/>
      <c r="AN23" s="99"/>
      <c r="AO23" s="99"/>
      <c r="AP23" s="146">
        <f t="shared" si="2"/>
        <v>20</v>
      </c>
      <c r="AQ23" s="150">
        <v>450</v>
      </c>
      <c r="AR23" s="138">
        <v>450</v>
      </c>
      <c r="AS23" s="99"/>
    </row>
    <row r="24" spans="1:45" ht="33" customHeight="1" x14ac:dyDescent="0.6">
      <c r="A24" s="91"/>
      <c r="B24" s="91"/>
      <c r="C24" s="91"/>
      <c r="D24" s="91"/>
      <c r="E24" s="91"/>
      <c r="F24" s="91"/>
      <c r="G24" s="91"/>
      <c r="H24" s="92"/>
      <c r="I24" s="93"/>
      <c r="J24" s="93"/>
      <c r="K24" s="93"/>
      <c r="L24" s="93"/>
      <c r="M24" s="93"/>
      <c r="N24" s="93"/>
      <c r="O24" s="174"/>
      <c r="P24" s="95"/>
      <c r="Q24" s="95"/>
      <c r="R24" s="95"/>
      <c r="S24" s="95"/>
      <c r="T24" s="148">
        <f t="shared" si="3"/>
        <v>21</v>
      </c>
      <c r="U24" s="240">
        <f t="shared" si="4"/>
        <v>0.1</v>
      </c>
      <c r="V24" s="141">
        <f t="shared" ref="V24:X43" si="5">(((1-(1/(1+$U24)))/(V$3*(1-((1/(1+$U24))^(1/V$3)))))*(1+$U24))-1</f>
        <v>7.4404424085077192E-2</v>
      </c>
      <c r="W24" s="141">
        <f t="shared" si="5"/>
        <v>6.1755508974634443E-2</v>
      </c>
      <c r="X24" s="141">
        <f t="shared" si="5"/>
        <v>5.3378051021979456E-2</v>
      </c>
      <c r="Y24" s="141">
        <f t="shared" si="1"/>
        <v>5.3378051021979456E-2</v>
      </c>
      <c r="Z24" s="95"/>
      <c r="AA24" s="141">
        <f>'جدول مرگ و میر'!$H$4</f>
        <v>0.1</v>
      </c>
      <c r="AB24" s="95"/>
      <c r="AC24" s="97"/>
      <c r="AD24" s="98"/>
      <c r="AE24" s="98"/>
      <c r="AF24" s="98"/>
      <c r="AG24" s="98"/>
      <c r="AH24" s="98"/>
      <c r="AI24" s="97"/>
      <c r="AJ24" s="99"/>
      <c r="AK24" s="99"/>
      <c r="AL24" s="99"/>
      <c r="AM24" s="99"/>
      <c r="AN24" s="99"/>
      <c r="AO24" s="99"/>
      <c r="AP24" s="146">
        <f t="shared" si="2"/>
        <v>21</v>
      </c>
      <c r="AQ24" s="150">
        <v>450</v>
      </c>
      <c r="AR24" s="138">
        <v>450</v>
      </c>
      <c r="AS24" s="99"/>
    </row>
    <row r="25" spans="1:45" ht="33" customHeight="1" x14ac:dyDescent="0.6">
      <c r="A25" s="91"/>
      <c r="B25" s="91"/>
      <c r="C25" s="91"/>
      <c r="D25" s="91"/>
      <c r="E25" s="91"/>
      <c r="F25" s="91"/>
      <c r="G25" s="91"/>
      <c r="H25" s="92"/>
      <c r="I25" s="93"/>
      <c r="J25" s="93"/>
      <c r="K25" s="93"/>
      <c r="L25" s="93"/>
      <c r="M25" s="93"/>
      <c r="N25" s="93"/>
      <c r="O25" s="175"/>
      <c r="P25" s="95"/>
      <c r="Q25" s="95"/>
      <c r="R25" s="95"/>
      <c r="S25" s="95"/>
      <c r="T25" s="148">
        <f t="shared" si="3"/>
        <v>22</v>
      </c>
      <c r="U25" s="240">
        <f t="shared" si="4"/>
        <v>0.1</v>
      </c>
      <c r="V25" s="141">
        <f t="shared" si="5"/>
        <v>7.4404424085077192E-2</v>
      </c>
      <c r="W25" s="141">
        <f t="shared" si="5"/>
        <v>6.1755508974634443E-2</v>
      </c>
      <c r="X25" s="141">
        <f t="shared" si="5"/>
        <v>5.3378051021979456E-2</v>
      </c>
      <c r="Y25" s="141">
        <f t="shared" si="1"/>
        <v>5.3378051021979456E-2</v>
      </c>
      <c r="Z25" s="95"/>
      <c r="AA25" s="141">
        <f>'جدول مرگ و میر'!$H$4</f>
        <v>0.1</v>
      </c>
      <c r="AB25" s="95"/>
      <c r="AC25" s="97"/>
      <c r="AD25" s="98"/>
      <c r="AE25" s="98"/>
      <c r="AF25" s="98"/>
      <c r="AG25" s="98"/>
      <c r="AH25" s="98"/>
      <c r="AI25" s="97"/>
      <c r="AJ25" s="99"/>
      <c r="AK25" s="99"/>
      <c r="AL25" s="99"/>
      <c r="AM25" s="99"/>
      <c r="AN25" s="99"/>
      <c r="AO25" s="99"/>
      <c r="AP25" s="146">
        <f t="shared" si="2"/>
        <v>22</v>
      </c>
      <c r="AQ25" s="150">
        <v>450</v>
      </c>
      <c r="AR25" s="138">
        <v>450</v>
      </c>
      <c r="AS25" s="99"/>
    </row>
    <row r="26" spans="1:45" ht="33" customHeight="1" x14ac:dyDescent="0.6">
      <c r="A26" s="91"/>
      <c r="B26" s="91"/>
      <c r="C26" s="91"/>
      <c r="D26" s="91"/>
      <c r="E26" s="91"/>
      <c r="F26" s="91"/>
      <c r="G26" s="91"/>
      <c r="H26" s="92"/>
      <c r="I26" s="93"/>
      <c r="J26" s="93"/>
      <c r="K26" s="93"/>
      <c r="L26" s="93"/>
      <c r="M26" s="93"/>
      <c r="N26" s="93"/>
      <c r="O26" s="97"/>
      <c r="P26" s="95"/>
      <c r="Q26" s="95"/>
      <c r="R26" s="95"/>
      <c r="S26" s="95"/>
      <c r="T26" s="148">
        <f t="shared" si="3"/>
        <v>23</v>
      </c>
      <c r="U26" s="240">
        <f t="shared" si="4"/>
        <v>0.1</v>
      </c>
      <c r="V26" s="141">
        <f t="shared" si="5"/>
        <v>7.4404424085077192E-2</v>
      </c>
      <c r="W26" s="141">
        <f t="shared" si="5"/>
        <v>6.1755508974634443E-2</v>
      </c>
      <c r="X26" s="141">
        <f t="shared" si="5"/>
        <v>5.3378051021979456E-2</v>
      </c>
      <c r="Y26" s="141">
        <f t="shared" si="1"/>
        <v>5.3378051021979456E-2</v>
      </c>
      <c r="Z26" s="95"/>
      <c r="AA26" s="141">
        <f>'جدول مرگ و میر'!$H$4</f>
        <v>0.1</v>
      </c>
      <c r="AB26" s="95"/>
      <c r="AC26" s="97"/>
      <c r="AD26" s="98"/>
      <c r="AE26" s="98"/>
      <c r="AF26" s="98"/>
      <c r="AG26" s="98"/>
      <c r="AH26" s="98"/>
      <c r="AI26" s="97"/>
      <c r="AJ26" s="99"/>
      <c r="AK26" s="99"/>
      <c r="AL26" s="99"/>
      <c r="AM26" s="99"/>
      <c r="AN26" s="99"/>
      <c r="AO26" s="99"/>
      <c r="AP26" s="146">
        <f t="shared" si="2"/>
        <v>23</v>
      </c>
      <c r="AQ26" s="150">
        <v>450</v>
      </c>
      <c r="AR26" s="138">
        <v>450</v>
      </c>
      <c r="AS26" s="99"/>
    </row>
    <row r="27" spans="1:45" ht="33" customHeight="1" x14ac:dyDescent="0.6">
      <c r="A27" s="91"/>
      <c r="B27" s="91"/>
      <c r="C27" s="91"/>
      <c r="D27" s="91"/>
      <c r="E27" s="91"/>
      <c r="F27" s="91"/>
      <c r="G27" s="91"/>
      <c r="H27" s="92"/>
      <c r="I27" s="93"/>
      <c r="J27" s="93"/>
      <c r="K27" s="93"/>
      <c r="L27" s="93"/>
      <c r="M27" s="93"/>
      <c r="N27" s="93"/>
      <c r="O27" s="97"/>
      <c r="P27" s="95"/>
      <c r="Q27" s="95"/>
      <c r="R27" s="95"/>
      <c r="S27" s="95"/>
      <c r="T27" s="148">
        <f t="shared" si="3"/>
        <v>24</v>
      </c>
      <c r="U27" s="240">
        <f t="shared" si="4"/>
        <v>0.1</v>
      </c>
      <c r="V27" s="141">
        <f t="shared" si="5"/>
        <v>7.4404424085077192E-2</v>
      </c>
      <c r="W27" s="141">
        <f t="shared" si="5"/>
        <v>6.1755508974634443E-2</v>
      </c>
      <c r="X27" s="141">
        <f t="shared" si="5"/>
        <v>5.3378051021979456E-2</v>
      </c>
      <c r="Y27" s="141">
        <f t="shared" si="1"/>
        <v>5.3378051021979456E-2</v>
      </c>
      <c r="Z27" s="95"/>
      <c r="AA27" s="141">
        <f>'جدول مرگ و میر'!$H$4</f>
        <v>0.1</v>
      </c>
      <c r="AB27" s="95"/>
      <c r="AC27" s="97"/>
      <c r="AD27" s="98"/>
      <c r="AE27" s="98"/>
      <c r="AF27" s="98"/>
      <c r="AG27" s="98"/>
      <c r="AH27" s="98"/>
      <c r="AI27" s="97"/>
      <c r="AJ27" s="99"/>
      <c r="AK27" s="99"/>
      <c r="AL27" s="99"/>
      <c r="AM27" s="99"/>
      <c r="AN27" s="99"/>
      <c r="AO27" s="99"/>
      <c r="AP27" s="146">
        <f t="shared" si="2"/>
        <v>24</v>
      </c>
      <c r="AQ27" s="150">
        <v>450</v>
      </c>
      <c r="AR27" s="138">
        <v>450</v>
      </c>
      <c r="AS27" s="99"/>
    </row>
    <row r="28" spans="1:45" ht="33" customHeight="1" x14ac:dyDescent="0.6">
      <c r="A28" s="91"/>
      <c r="B28" s="91"/>
      <c r="C28" s="91"/>
      <c r="D28" s="91"/>
      <c r="E28" s="91"/>
      <c r="F28" s="91"/>
      <c r="G28" s="91"/>
      <c r="H28" s="92"/>
      <c r="I28" s="93"/>
      <c r="J28" s="93"/>
      <c r="K28" s="93"/>
      <c r="L28" s="93"/>
      <c r="M28" s="93"/>
      <c r="N28" s="93"/>
      <c r="O28" s="97"/>
      <c r="P28" s="95"/>
      <c r="Q28" s="95"/>
      <c r="R28" s="95"/>
      <c r="S28" s="95"/>
      <c r="T28" s="148">
        <f t="shared" si="3"/>
        <v>25</v>
      </c>
      <c r="U28" s="240">
        <f t="shared" si="4"/>
        <v>0.1</v>
      </c>
      <c r="V28" s="141">
        <f t="shared" si="5"/>
        <v>7.4404424085077192E-2</v>
      </c>
      <c r="W28" s="141">
        <f t="shared" si="5"/>
        <v>6.1755508974634443E-2</v>
      </c>
      <c r="X28" s="141">
        <f t="shared" si="5"/>
        <v>5.3378051021979456E-2</v>
      </c>
      <c r="Y28" s="141">
        <f t="shared" si="1"/>
        <v>5.3378051021979456E-2</v>
      </c>
      <c r="Z28" s="95"/>
      <c r="AA28" s="141">
        <f>'جدول مرگ و میر'!$H$4</f>
        <v>0.1</v>
      </c>
      <c r="AB28" s="95"/>
      <c r="AC28" s="97"/>
      <c r="AD28" s="98"/>
      <c r="AE28" s="98"/>
      <c r="AF28" s="98"/>
      <c r="AG28" s="98"/>
      <c r="AH28" s="98"/>
      <c r="AI28" s="97"/>
      <c r="AJ28" s="99"/>
      <c r="AK28" s="99"/>
      <c r="AL28" s="99"/>
      <c r="AM28" s="99"/>
      <c r="AN28" s="99"/>
      <c r="AO28" s="99"/>
      <c r="AP28" s="146">
        <f t="shared" si="2"/>
        <v>25</v>
      </c>
      <c r="AQ28" s="150">
        <v>450</v>
      </c>
      <c r="AR28" s="138">
        <v>450</v>
      </c>
      <c r="AS28" s="99"/>
    </row>
    <row r="29" spans="1:45" ht="33" customHeight="1" x14ac:dyDescent="0.6">
      <c r="A29" s="91"/>
      <c r="B29" s="91"/>
      <c r="C29" s="91"/>
      <c r="D29" s="91"/>
      <c r="E29" s="91"/>
      <c r="F29" s="91"/>
      <c r="G29" s="91"/>
      <c r="H29" s="92"/>
      <c r="I29" s="93"/>
      <c r="J29" s="93"/>
      <c r="K29" s="93"/>
      <c r="L29" s="93"/>
      <c r="M29" s="93"/>
      <c r="N29" s="93"/>
      <c r="O29" s="97"/>
      <c r="P29" s="95"/>
      <c r="Q29" s="95"/>
      <c r="R29" s="95"/>
      <c r="S29" s="95"/>
      <c r="T29" s="148">
        <f t="shared" si="3"/>
        <v>26</v>
      </c>
      <c r="U29" s="240">
        <f t="shared" si="4"/>
        <v>0.1</v>
      </c>
      <c r="V29" s="141">
        <f t="shared" si="5"/>
        <v>7.4404424085077192E-2</v>
      </c>
      <c r="W29" s="141">
        <f t="shared" si="5"/>
        <v>6.1755508974634443E-2</v>
      </c>
      <c r="X29" s="141">
        <f t="shared" si="5"/>
        <v>5.3378051021979456E-2</v>
      </c>
      <c r="Y29" s="141">
        <f t="shared" si="1"/>
        <v>5.3378051021979456E-2</v>
      </c>
      <c r="Z29" s="95"/>
      <c r="AA29" s="141">
        <f>'جدول مرگ و میر'!$H$4</f>
        <v>0.1</v>
      </c>
      <c r="AB29" s="95"/>
      <c r="AC29" s="97"/>
      <c r="AD29" s="98"/>
      <c r="AE29" s="98"/>
      <c r="AF29" s="98"/>
      <c r="AG29" s="98"/>
      <c r="AH29" s="98"/>
      <c r="AI29" s="97"/>
      <c r="AJ29" s="99"/>
      <c r="AK29" s="99"/>
      <c r="AL29" s="99"/>
      <c r="AM29" s="99"/>
      <c r="AN29" s="99"/>
      <c r="AO29" s="99"/>
      <c r="AP29" s="146">
        <f t="shared" si="2"/>
        <v>26</v>
      </c>
      <c r="AQ29" s="150">
        <v>570</v>
      </c>
      <c r="AR29" s="138">
        <v>570</v>
      </c>
      <c r="AS29" s="99"/>
    </row>
    <row r="30" spans="1:45" ht="33" customHeight="1" x14ac:dyDescent="0.6">
      <c r="A30" s="91"/>
      <c r="B30" s="91"/>
      <c r="C30" s="91"/>
      <c r="D30" s="91"/>
      <c r="E30" s="91"/>
      <c r="F30" s="91"/>
      <c r="G30" s="91"/>
      <c r="H30" s="92"/>
      <c r="I30" s="93"/>
      <c r="J30" s="93"/>
      <c r="K30" s="93"/>
      <c r="L30" s="93"/>
      <c r="M30" s="93"/>
      <c r="N30" s="93"/>
      <c r="O30" s="97"/>
      <c r="P30" s="95"/>
      <c r="Q30" s="95"/>
      <c r="R30" s="95"/>
      <c r="S30" s="95"/>
      <c r="T30" s="148">
        <f t="shared" si="3"/>
        <v>27</v>
      </c>
      <c r="U30" s="240">
        <f t="shared" si="4"/>
        <v>0.1</v>
      </c>
      <c r="V30" s="141">
        <f t="shared" si="5"/>
        <v>7.4404424085077192E-2</v>
      </c>
      <c r="W30" s="141">
        <f t="shared" si="5"/>
        <v>6.1755508974634443E-2</v>
      </c>
      <c r="X30" s="141">
        <f t="shared" si="5"/>
        <v>5.3378051021979456E-2</v>
      </c>
      <c r="Y30" s="141">
        <f t="shared" si="1"/>
        <v>5.3378051021979456E-2</v>
      </c>
      <c r="Z30" s="95"/>
      <c r="AA30" s="141">
        <f>'جدول مرگ و میر'!$H$4</f>
        <v>0.1</v>
      </c>
      <c r="AB30" s="95"/>
      <c r="AC30" s="97"/>
      <c r="AD30" s="98"/>
      <c r="AE30" s="98"/>
      <c r="AF30" s="98"/>
      <c r="AG30" s="98"/>
      <c r="AH30" s="98"/>
      <c r="AI30" s="97"/>
      <c r="AJ30" s="99"/>
      <c r="AK30" s="99"/>
      <c r="AL30" s="99"/>
      <c r="AM30" s="99"/>
      <c r="AN30" s="99"/>
      <c r="AO30" s="99"/>
      <c r="AP30" s="146">
        <f t="shared" si="2"/>
        <v>27</v>
      </c>
      <c r="AQ30" s="150">
        <v>570</v>
      </c>
      <c r="AR30" s="138">
        <v>570</v>
      </c>
      <c r="AS30" s="99"/>
    </row>
    <row r="31" spans="1:45" ht="33" customHeight="1" x14ac:dyDescent="0.6">
      <c r="A31" s="91"/>
      <c r="B31" s="91"/>
      <c r="C31" s="91"/>
      <c r="D31" s="91"/>
      <c r="E31" s="91"/>
      <c r="F31" s="91"/>
      <c r="G31" s="91"/>
      <c r="H31" s="92"/>
      <c r="I31" s="93"/>
      <c r="J31" s="93"/>
      <c r="K31" s="93"/>
      <c r="L31" s="93"/>
      <c r="M31" s="93"/>
      <c r="N31" s="93"/>
      <c r="O31" s="97"/>
      <c r="P31" s="95"/>
      <c r="Q31" s="95"/>
      <c r="R31" s="95"/>
      <c r="S31" s="95"/>
      <c r="T31" s="148">
        <f t="shared" si="3"/>
        <v>28</v>
      </c>
      <c r="U31" s="240">
        <f t="shared" si="4"/>
        <v>0.1</v>
      </c>
      <c r="V31" s="141">
        <f t="shared" si="5"/>
        <v>7.4404424085077192E-2</v>
      </c>
      <c r="W31" s="141">
        <f t="shared" si="5"/>
        <v>6.1755508974634443E-2</v>
      </c>
      <c r="X31" s="141">
        <f t="shared" si="5"/>
        <v>5.3378051021979456E-2</v>
      </c>
      <c r="Y31" s="141">
        <f t="shared" si="1"/>
        <v>5.3378051021979456E-2</v>
      </c>
      <c r="Z31" s="95"/>
      <c r="AA31" s="141">
        <f>'جدول مرگ و میر'!$H$4</f>
        <v>0.1</v>
      </c>
      <c r="AB31" s="95"/>
      <c r="AC31" s="97"/>
      <c r="AD31" s="98"/>
      <c r="AE31" s="98"/>
      <c r="AF31" s="98"/>
      <c r="AG31" s="98"/>
      <c r="AH31" s="98"/>
      <c r="AI31" s="97"/>
      <c r="AJ31" s="99"/>
      <c r="AK31" s="99"/>
      <c r="AL31" s="99"/>
      <c r="AM31" s="99"/>
      <c r="AN31" s="99"/>
      <c r="AO31" s="99"/>
      <c r="AP31" s="146">
        <f t="shared" si="2"/>
        <v>28</v>
      </c>
      <c r="AQ31" s="150">
        <v>570</v>
      </c>
      <c r="AR31" s="138">
        <v>570</v>
      </c>
      <c r="AS31" s="99"/>
    </row>
    <row r="32" spans="1:45" ht="33" customHeight="1" x14ac:dyDescent="0.6">
      <c r="A32" s="91"/>
      <c r="B32" s="91"/>
      <c r="C32" s="91"/>
      <c r="D32" s="91"/>
      <c r="E32" s="91"/>
      <c r="F32" s="91"/>
      <c r="G32" s="91"/>
      <c r="H32" s="92"/>
      <c r="I32" s="93"/>
      <c r="J32" s="93"/>
      <c r="K32" s="93"/>
      <c r="L32" s="93"/>
      <c r="M32" s="93"/>
      <c r="N32" s="93"/>
      <c r="O32" s="97"/>
      <c r="P32" s="95"/>
      <c r="Q32" s="95"/>
      <c r="R32" s="95"/>
      <c r="S32" s="95"/>
      <c r="T32" s="148">
        <f t="shared" si="3"/>
        <v>29</v>
      </c>
      <c r="U32" s="240">
        <f t="shared" si="4"/>
        <v>0.1</v>
      </c>
      <c r="V32" s="141">
        <f t="shared" si="5"/>
        <v>7.4404424085077192E-2</v>
      </c>
      <c r="W32" s="141">
        <f t="shared" si="5"/>
        <v>6.1755508974634443E-2</v>
      </c>
      <c r="X32" s="141">
        <f t="shared" si="5"/>
        <v>5.3378051021979456E-2</v>
      </c>
      <c r="Y32" s="141">
        <f t="shared" si="1"/>
        <v>5.3378051021979456E-2</v>
      </c>
      <c r="Z32" s="95"/>
      <c r="AA32" s="141">
        <f>'جدول مرگ و میر'!$H$4</f>
        <v>0.1</v>
      </c>
      <c r="AB32" s="95"/>
      <c r="AC32" s="97"/>
      <c r="AD32" s="98"/>
      <c r="AE32" s="98"/>
      <c r="AF32" s="98"/>
      <c r="AG32" s="98"/>
      <c r="AH32" s="98"/>
      <c r="AI32" s="97"/>
      <c r="AJ32" s="99"/>
      <c r="AK32" s="99"/>
      <c r="AL32" s="99"/>
      <c r="AM32" s="99"/>
      <c r="AN32" s="99"/>
      <c r="AO32" s="99"/>
      <c r="AP32" s="146">
        <f t="shared" si="2"/>
        <v>29</v>
      </c>
      <c r="AQ32" s="150">
        <v>570</v>
      </c>
      <c r="AR32" s="138">
        <v>570</v>
      </c>
      <c r="AS32" s="99"/>
    </row>
    <row r="33" spans="1:45" ht="33" customHeight="1" x14ac:dyDescent="0.6">
      <c r="A33" s="91"/>
      <c r="B33" s="91"/>
      <c r="C33" s="91"/>
      <c r="D33" s="91"/>
      <c r="E33" s="91"/>
      <c r="F33" s="91"/>
      <c r="G33" s="91"/>
      <c r="H33" s="92"/>
      <c r="I33" s="93"/>
      <c r="J33" s="93"/>
      <c r="K33" s="93"/>
      <c r="L33" s="93"/>
      <c r="M33" s="93"/>
      <c r="N33" s="93"/>
      <c r="O33" s="97"/>
      <c r="P33" s="95"/>
      <c r="Q33" s="95"/>
      <c r="R33" s="95"/>
      <c r="S33" s="95"/>
      <c r="T33" s="148">
        <f t="shared" si="3"/>
        <v>30</v>
      </c>
      <c r="U33" s="240">
        <f t="shared" si="4"/>
        <v>0.1</v>
      </c>
      <c r="V33" s="141">
        <f t="shared" si="5"/>
        <v>7.4404424085077192E-2</v>
      </c>
      <c r="W33" s="141">
        <f t="shared" si="5"/>
        <v>6.1755508974634443E-2</v>
      </c>
      <c r="X33" s="141">
        <f t="shared" si="5"/>
        <v>5.3378051021979456E-2</v>
      </c>
      <c r="Y33" s="141">
        <f t="shared" si="1"/>
        <v>5.3378051021979456E-2</v>
      </c>
      <c r="Z33" s="95"/>
      <c r="AA33" s="141">
        <f>'جدول مرگ و میر'!$H$4</f>
        <v>0.1</v>
      </c>
      <c r="AB33" s="95"/>
      <c r="AC33" s="97"/>
      <c r="AD33" s="98"/>
      <c r="AE33" s="98"/>
      <c r="AF33" s="98"/>
      <c r="AG33" s="98"/>
      <c r="AH33" s="98"/>
      <c r="AI33" s="97"/>
      <c r="AJ33" s="99"/>
      <c r="AK33" s="99"/>
      <c r="AL33" s="99"/>
      <c r="AM33" s="99"/>
      <c r="AN33" s="99"/>
      <c r="AO33" s="99"/>
      <c r="AP33" s="146">
        <f t="shared" si="2"/>
        <v>30</v>
      </c>
      <c r="AQ33" s="150">
        <v>570</v>
      </c>
      <c r="AR33" s="138">
        <v>570</v>
      </c>
      <c r="AS33" s="99"/>
    </row>
    <row r="34" spans="1:45" ht="33" customHeight="1" x14ac:dyDescent="0.6">
      <c r="A34" s="91"/>
      <c r="B34" s="91"/>
      <c r="C34" s="91"/>
      <c r="D34" s="91"/>
      <c r="E34" s="91"/>
      <c r="F34" s="91"/>
      <c r="G34" s="91"/>
      <c r="H34" s="92"/>
      <c r="I34" s="93"/>
      <c r="J34" s="93"/>
      <c r="K34" s="93"/>
      <c r="L34" s="93"/>
      <c r="M34" s="93"/>
      <c r="N34" s="93"/>
      <c r="O34" s="97"/>
      <c r="P34" s="95"/>
      <c r="Q34" s="95"/>
      <c r="R34" s="95"/>
      <c r="S34" s="95"/>
      <c r="T34" s="148">
        <f t="shared" si="3"/>
        <v>31</v>
      </c>
      <c r="U34" s="240">
        <f t="shared" si="4"/>
        <v>0.1</v>
      </c>
      <c r="V34" s="141">
        <f t="shared" si="5"/>
        <v>7.4404424085077192E-2</v>
      </c>
      <c r="W34" s="141">
        <f t="shared" si="5"/>
        <v>6.1755508974634443E-2</v>
      </c>
      <c r="X34" s="141">
        <f t="shared" si="5"/>
        <v>5.3378051021979456E-2</v>
      </c>
      <c r="Y34" s="141">
        <f t="shared" si="1"/>
        <v>5.3378051021979456E-2</v>
      </c>
      <c r="Z34" s="95"/>
      <c r="AA34" s="141">
        <f>'جدول مرگ و میر'!$H$4</f>
        <v>0.1</v>
      </c>
      <c r="AB34" s="95"/>
      <c r="AC34" s="97"/>
      <c r="AD34" s="176"/>
      <c r="AE34" s="98"/>
      <c r="AF34" s="98"/>
      <c r="AG34" s="98"/>
      <c r="AH34" s="98"/>
      <c r="AI34" s="97"/>
      <c r="AJ34" s="99"/>
      <c r="AK34" s="99"/>
      <c r="AL34" s="99"/>
      <c r="AM34" s="99"/>
      <c r="AN34" s="99"/>
      <c r="AO34" s="99"/>
      <c r="AP34" s="146">
        <f t="shared" si="2"/>
        <v>31</v>
      </c>
      <c r="AQ34" s="150">
        <v>750</v>
      </c>
      <c r="AR34" s="138">
        <v>750</v>
      </c>
      <c r="AS34" s="99"/>
    </row>
    <row r="35" spans="1:45" ht="33" customHeight="1" x14ac:dyDescent="0.6">
      <c r="A35" s="91"/>
      <c r="B35" s="91"/>
      <c r="C35" s="91"/>
      <c r="D35" s="91"/>
      <c r="E35" s="91"/>
      <c r="F35" s="91"/>
      <c r="G35" s="91"/>
      <c r="H35" s="92"/>
      <c r="I35" s="93"/>
      <c r="J35" s="93"/>
      <c r="K35" s="93"/>
      <c r="L35" s="93"/>
      <c r="M35" s="93"/>
      <c r="N35" s="93"/>
      <c r="O35" s="97"/>
      <c r="P35" s="95"/>
      <c r="Q35" s="95"/>
      <c r="R35" s="95"/>
      <c r="S35" s="95"/>
      <c r="T35" s="148">
        <f t="shared" si="3"/>
        <v>32</v>
      </c>
      <c r="U35" s="240">
        <f t="shared" si="4"/>
        <v>0.1</v>
      </c>
      <c r="V35" s="141">
        <f t="shared" si="5"/>
        <v>7.4404424085077192E-2</v>
      </c>
      <c r="W35" s="141">
        <f t="shared" si="5"/>
        <v>6.1755508974634443E-2</v>
      </c>
      <c r="X35" s="141">
        <f t="shared" si="5"/>
        <v>5.3378051021979456E-2</v>
      </c>
      <c r="Y35" s="141">
        <f t="shared" si="1"/>
        <v>5.3378051021979456E-2</v>
      </c>
      <c r="Z35" s="95"/>
      <c r="AA35" s="141">
        <f>'جدول مرگ و میر'!$H$4</f>
        <v>0.1</v>
      </c>
      <c r="AB35" s="95"/>
      <c r="AC35" s="97"/>
      <c r="AD35" s="176"/>
      <c r="AE35" s="98"/>
      <c r="AF35" s="98"/>
      <c r="AG35" s="98"/>
      <c r="AH35" s="98"/>
      <c r="AI35" s="97"/>
      <c r="AJ35" s="99"/>
      <c r="AK35" s="99"/>
      <c r="AL35" s="99"/>
      <c r="AM35" s="99"/>
      <c r="AN35" s="99"/>
      <c r="AO35" s="99"/>
      <c r="AP35" s="146">
        <f t="shared" si="2"/>
        <v>32</v>
      </c>
      <c r="AQ35" s="150">
        <v>750</v>
      </c>
      <c r="AR35" s="138">
        <v>750</v>
      </c>
      <c r="AS35" s="99"/>
    </row>
    <row r="36" spans="1:45" ht="33" customHeight="1" x14ac:dyDescent="0.6">
      <c r="A36" s="91"/>
      <c r="B36" s="91"/>
      <c r="C36" s="91"/>
      <c r="D36" s="91"/>
      <c r="E36" s="91"/>
      <c r="F36" s="91"/>
      <c r="G36" s="91"/>
      <c r="H36" s="92"/>
      <c r="I36" s="93"/>
      <c r="J36" s="93"/>
      <c r="K36" s="93"/>
      <c r="L36" s="93"/>
      <c r="M36" s="93"/>
      <c r="N36" s="93"/>
      <c r="O36" s="97"/>
      <c r="P36" s="95"/>
      <c r="Q36" s="95"/>
      <c r="R36" s="95"/>
      <c r="S36" s="95"/>
      <c r="T36" s="148">
        <f t="shared" si="3"/>
        <v>33</v>
      </c>
      <c r="U36" s="240">
        <f t="shared" si="4"/>
        <v>0.1</v>
      </c>
      <c r="V36" s="141">
        <f t="shared" si="5"/>
        <v>7.4404424085077192E-2</v>
      </c>
      <c r="W36" s="141">
        <f t="shared" si="5"/>
        <v>6.1755508974634443E-2</v>
      </c>
      <c r="X36" s="141">
        <f t="shared" si="5"/>
        <v>5.3378051021979456E-2</v>
      </c>
      <c r="Y36" s="141">
        <f t="shared" ref="Y36:Y67" si="6">LOOKUP($Q$7,$U$3:$X$3,U36:X36)</f>
        <v>5.3378051021979456E-2</v>
      </c>
      <c r="Z36" s="95"/>
      <c r="AA36" s="141">
        <f>'جدول مرگ و میر'!$H$4</f>
        <v>0.1</v>
      </c>
      <c r="AB36" s="95"/>
      <c r="AC36" s="97"/>
      <c r="AD36" s="98"/>
      <c r="AE36" s="98"/>
      <c r="AF36" s="98"/>
      <c r="AG36" s="98"/>
      <c r="AH36" s="98"/>
      <c r="AI36" s="97"/>
      <c r="AJ36" s="99"/>
      <c r="AK36" s="99"/>
      <c r="AL36" s="99"/>
      <c r="AM36" s="99"/>
      <c r="AN36" s="99"/>
      <c r="AO36" s="99"/>
      <c r="AP36" s="146">
        <f t="shared" si="2"/>
        <v>33</v>
      </c>
      <c r="AQ36" s="150">
        <v>750</v>
      </c>
      <c r="AR36" s="138">
        <v>750</v>
      </c>
      <c r="AS36" s="99"/>
    </row>
    <row r="37" spans="1:45" ht="33" customHeight="1" x14ac:dyDescent="0.6">
      <c r="A37" s="91"/>
      <c r="B37" s="91"/>
      <c r="C37" s="91"/>
      <c r="D37" s="91"/>
      <c r="E37" s="91"/>
      <c r="F37" s="91"/>
      <c r="G37" s="91"/>
      <c r="H37" s="92"/>
      <c r="I37" s="93"/>
      <c r="J37" s="93"/>
      <c r="K37" s="93"/>
      <c r="L37" s="93"/>
      <c r="M37" s="93"/>
      <c r="N37" s="93"/>
      <c r="O37" s="97"/>
      <c r="P37" s="95"/>
      <c r="Q37" s="95"/>
      <c r="R37" s="95"/>
      <c r="S37" s="95"/>
      <c r="T37" s="148">
        <f t="shared" si="3"/>
        <v>34</v>
      </c>
      <c r="U37" s="240">
        <f t="shared" si="4"/>
        <v>0.1</v>
      </c>
      <c r="V37" s="141">
        <f t="shared" si="5"/>
        <v>7.4404424085077192E-2</v>
      </c>
      <c r="W37" s="141">
        <f t="shared" si="5"/>
        <v>6.1755508974634443E-2</v>
      </c>
      <c r="X37" s="141">
        <f t="shared" si="5"/>
        <v>5.3378051021979456E-2</v>
      </c>
      <c r="Y37" s="141">
        <f t="shared" si="6"/>
        <v>5.3378051021979456E-2</v>
      </c>
      <c r="Z37" s="95"/>
      <c r="AA37" s="141">
        <f>'جدول مرگ و میر'!$H$4</f>
        <v>0.1</v>
      </c>
      <c r="AB37" s="95"/>
      <c r="AC37" s="97"/>
      <c r="AD37" s="98"/>
      <c r="AE37" s="98"/>
      <c r="AF37" s="98"/>
      <c r="AG37" s="98"/>
      <c r="AH37" s="98"/>
      <c r="AI37" s="97"/>
      <c r="AJ37" s="99"/>
      <c r="AK37" s="99"/>
      <c r="AL37" s="99"/>
      <c r="AM37" s="99"/>
      <c r="AN37" s="99"/>
      <c r="AO37" s="99"/>
      <c r="AP37" s="146">
        <f t="shared" ref="AP37:AP63" si="7">AP36+1</f>
        <v>34</v>
      </c>
      <c r="AQ37" s="150">
        <v>750</v>
      </c>
      <c r="AR37" s="138">
        <v>750</v>
      </c>
      <c r="AS37" s="99"/>
    </row>
    <row r="38" spans="1:45" ht="33" customHeight="1" x14ac:dyDescent="0.6">
      <c r="A38" s="91"/>
      <c r="B38" s="91"/>
      <c r="C38" s="91"/>
      <c r="D38" s="91"/>
      <c r="E38" s="91"/>
      <c r="F38" s="91"/>
      <c r="G38" s="91"/>
      <c r="H38" s="92"/>
      <c r="I38" s="93"/>
      <c r="J38" s="93"/>
      <c r="K38" s="93"/>
      <c r="L38" s="93"/>
      <c r="M38" s="93"/>
      <c r="N38" s="93"/>
      <c r="O38" s="97"/>
      <c r="P38" s="95"/>
      <c r="Q38" s="95"/>
      <c r="R38" s="95"/>
      <c r="S38" s="95"/>
      <c r="T38" s="148">
        <f t="shared" si="3"/>
        <v>35</v>
      </c>
      <c r="U38" s="240">
        <f t="shared" si="4"/>
        <v>0.1</v>
      </c>
      <c r="V38" s="141">
        <f t="shared" si="5"/>
        <v>7.4404424085077192E-2</v>
      </c>
      <c r="W38" s="141">
        <f t="shared" si="5"/>
        <v>6.1755508974634443E-2</v>
      </c>
      <c r="X38" s="141">
        <f t="shared" si="5"/>
        <v>5.3378051021979456E-2</v>
      </c>
      <c r="Y38" s="141">
        <f t="shared" si="6"/>
        <v>5.3378051021979456E-2</v>
      </c>
      <c r="Z38" s="95"/>
      <c r="AA38" s="141">
        <f>'جدول مرگ و میر'!$H$4</f>
        <v>0.1</v>
      </c>
      <c r="AB38" s="95"/>
      <c r="AC38" s="97"/>
      <c r="AD38" s="98"/>
      <c r="AE38" s="98"/>
      <c r="AF38" s="98"/>
      <c r="AG38" s="98"/>
      <c r="AH38" s="98"/>
      <c r="AI38" s="97"/>
      <c r="AJ38" s="99"/>
      <c r="AK38" s="99"/>
      <c r="AL38" s="99"/>
      <c r="AM38" s="99"/>
      <c r="AN38" s="99"/>
      <c r="AO38" s="99"/>
      <c r="AP38" s="146">
        <f t="shared" si="7"/>
        <v>35</v>
      </c>
      <c r="AQ38" s="150">
        <v>750</v>
      </c>
      <c r="AR38" s="138">
        <v>750</v>
      </c>
      <c r="AS38" s="99"/>
    </row>
    <row r="39" spans="1:45" ht="33" customHeight="1" x14ac:dyDescent="0.6">
      <c r="A39" s="91"/>
      <c r="B39" s="91"/>
      <c r="C39" s="91"/>
      <c r="D39" s="91"/>
      <c r="E39" s="91"/>
      <c r="F39" s="91"/>
      <c r="G39" s="91"/>
      <c r="H39" s="92"/>
      <c r="I39" s="93"/>
      <c r="J39" s="93"/>
      <c r="K39" s="93"/>
      <c r="L39" s="93"/>
      <c r="M39" s="93"/>
      <c r="N39" s="93"/>
      <c r="O39" s="97"/>
      <c r="P39" s="95"/>
      <c r="Q39" s="95"/>
      <c r="R39" s="95"/>
      <c r="S39" s="95"/>
      <c r="T39" s="148">
        <f t="shared" si="3"/>
        <v>36</v>
      </c>
      <c r="U39" s="240">
        <f t="shared" si="4"/>
        <v>0.1</v>
      </c>
      <c r="V39" s="141">
        <f t="shared" si="5"/>
        <v>7.4404424085077192E-2</v>
      </c>
      <c r="W39" s="141">
        <f t="shared" si="5"/>
        <v>6.1755508974634443E-2</v>
      </c>
      <c r="X39" s="141">
        <f t="shared" si="5"/>
        <v>5.3378051021979456E-2</v>
      </c>
      <c r="Y39" s="141">
        <f t="shared" si="6"/>
        <v>5.3378051021979456E-2</v>
      </c>
      <c r="Z39" s="95"/>
      <c r="AA39" s="141">
        <f>'جدول مرگ و میر'!$H$4</f>
        <v>0.1</v>
      </c>
      <c r="AB39" s="95"/>
      <c r="AC39" s="97"/>
      <c r="AD39" s="98"/>
      <c r="AE39" s="98"/>
      <c r="AF39" s="98"/>
      <c r="AG39" s="98"/>
      <c r="AH39" s="98"/>
      <c r="AI39" s="97"/>
      <c r="AJ39" s="99"/>
      <c r="AK39" s="99"/>
      <c r="AL39" s="99"/>
      <c r="AM39" s="99"/>
      <c r="AN39" s="99"/>
      <c r="AO39" s="99"/>
      <c r="AP39" s="146">
        <f t="shared" si="7"/>
        <v>36</v>
      </c>
      <c r="AQ39" s="150">
        <v>1500</v>
      </c>
      <c r="AR39" s="138">
        <v>1500</v>
      </c>
      <c r="AS39" s="99"/>
    </row>
    <row r="40" spans="1:45" ht="33" customHeight="1" x14ac:dyDescent="0.6">
      <c r="A40" s="91"/>
      <c r="B40" s="91"/>
      <c r="C40" s="91"/>
      <c r="D40" s="91"/>
      <c r="E40" s="91"/>
      <c r="F40" s="91"/>
      <c r="G40" s="91"/>
      <c r="H40" s="92"/>
      <c r="I40" s="93"/>
      <c r="J40" s="93"/>
      <c r="K40" s="93"/>
      <c r="L40" s="93"/>
      <c r="M40" s="93"/>
      <c r="N40" s="93"/>
      <c r="O40" s="97"/>
      <c r="P40" s="95"/>
      <c r="Q40" s="95"/>
      <c r="R40" s="95"/>
      <c r="S40" s="95"/>
      <c r="T40" s="148">
        <f t="shared" si="3"/>
        <v>37</v>
      </c>
      <c r="U40" s="240">
        <f t="shared" si="4"/>
        <v>0.1</v>
      </c>
      <c r="V40" s="141">
        <f t="shared" si="5"/>
        <v>7.4404424085077192E-2</v>
      </c>
      <c r="W40" s="141">
        <f t="shared" si="5"/>
        <v>6.1755508974634443E-2</v>
      </c>
      <c r="X40" s="141">
        <f t="shared" si="5"/>
        <v>5.3378051021979456E-2</v>
      </c>
      <c r="Y40" s="141">
        <f t="shared" si="6"/>
        <v>5.3378051021979456E-2</v>
      </c>
      <c r="Z40" s="95"/>
      <c r="AA40" s="141">
        <f>'جدول مرگ و میر'!$H$4</f>
        <v>0.1</v>
      </c>
      <c r="AB40" s="95"/>
      <c r="AC40" s="97"/>
      <c r="AD40" s="98"/>
      <c r="AE40" s="98"/>
      <c r="AF40" s="98"/>
      <c r="AG40" s="98"/>
      <c r="AH40" s="98"/>
      <c r="AI40" s="97"/>
      <c r="AJ40" s="99"/>
      <c r="AK40" s="99"/>
      <c r="AL40" s="99"/>
      <c r="AM40" s="99"/>
      <c r="AN40" s="99"/>
      <c r="AO40" s="99"/>
      <c r="AP40" s="146">
        <f t="shared" si="7"/>
        <v>37</v>
      </c>
      <c r="AQ40" s="150">
        <v>1500</v>
      </c>
      <c r="AR40" s="138">
        <v>1500</v>
      </c>
      <c r="AS40" s="99"/>
    </row>
    <row r="41" spans="1:45" ht="33" customHeight="1" x14ac:dyDescent="0.6">
      <c r="A41" s="91"/>
      <c r="B41" s="91"/>
      <c r="C41" s="91"/>
      <c r="D41" s="91"/>
      <c r="E41" s="91"/>
      <c r="F41" s="91"/>
      <c r="G41" s="91"/>
      <c r="H41" s="92"/>
      <c r="I41" s="93"/>
      <c r="J41" s="93"/>
      <c r="K41" s="93"/>
      <c r="L41" s="93"/>
      <c r="M41" s="93"/>
      <c r="N41" s="93"/>
      <c r="O41" s="97"/>
      <c r="P41" s="95"/>
      <c r="Q41" s="95"/>
      <c r="R41" s="95"/>
      <c r="S41" s="95"/>
      <c r="T41" s="148">
        <f t="shared" si="3"/>
        <v>38</v>
      </c>
      <c r="U41" s="240">
        <f t="shared" si="4"/>
        <v>0.1</v>
      </c>
      <c r="V41" s="141">
        <f t="shared" si="5"/>
        <v>7.4404424085077192E-2</v>
      </c>
      <c r="W41" s="141">
        <f t="shared" si="5"/>
        <v>6.1755508974634443E-2</v>
      </c>
      <c r="X41" s="141">
        <f t="shared" si="5"/>
        <v>5.3378051021979456E-2</v>
      </c>
      <c r="Y41" s="141">
        <f t="shared" si="6"/>
        <v>5.3378051021979456E-2</v>
      </c>
      <c r="Z41" s="95"/>
      <c r="AA41" s="141">
        <f>'جدول مرگ و میر'!$H$4</f>
        <v>0.1</v>
      </c>
      <c r="AB41" s="95"/>
      <c r="AC41" s="97"/>
      <c r="AD41" s="98"/>
      <c r="AE41" s="98"/>
      <c r="AF41" s="98"/>
      <c r="AG41" s="98"/>
      <c r="AH41" s="98"/>
      <c r="AI41" s="97"/>
      <c r="AJ41" s="99"/>
      <c r="AK41" s="99"/>
      <c r="AL41" s="99"/>
      <c r="AM41" s="99"/>
      <c r="AN41" s="99"/>
      <c r="AO41" s="99"/>
      <c r="AP41" s="146">
        <f t="shared" si="7"/>
        <v>38</v>
      </c>
      <c r="AQ41" s="150">
        <v>1500</v>
      </c>
      <c r="AR41" s="138">
        <v>1500</v>
      </c>
      <c r="AS41" s="99"/>
    </row>
    <row r="42" spans="1:45" ht="33" customHeight="1" x14ac:dyDescent="0.6">
      <c r="A42" s="91"/>
      <c r="B42" s="91"/>
      <c r="C42" s="91"/>
      <c r="D42" s="91"/>
      <c r="E42" s="91"/>
      <c r="F42" s="91"/>
      <c r="G42" s="91"/>
      <c r="H42" s="92"/>
      <c r="I42" s="93"/>
      <c r="J42" s="93"/>
      <c r="K42" s="93"/>
      <c r="L42" s="93"/>
      <c r="M42" s="93"/>
      <c r="N42" s="93"/>
      <c r="O42" s="97"/>
      <c r="P42" s="95"/>
      <c r="Q42" s="95"/>
      <c r="R42" s="95"/>
      <c r="S42" s="95"/>
      <c r="T42" s="148">
        <f t="shared" si="3"/>
        <v>39</v>
      </c>
      <c r="U42" s="240">
        <f t="shared" si="4"/>
        <v>0.1</v>
      </c>
      <c r="V42" s="141">
        <f t="shared" si="5"/>
        <v>7.4404424085077192E-2</v>
      </c>
      <c r="W42" s="141">
        <f t="shared" si="5"/>
        <v>6.1755508974634443E-2</v>
      </c>
      <c r="X42" s="141">
        <f t="shared" si="5"/>
        <v>5.3378051021979456E-2</v>
      </c>
      <c r="Y42" s="141">
        <f t="shared" si="6"/>
        <v>5.3378051021979456E-2</v>
      </c>
      <c r="Z42" s="95"/>
      <c r="AA42" s="141">
        <f>'جدول مرگ و میر'!$H$4</f>
        <v>0.1</v>
      </c>
      <c r="AB42" s="95"/>
      <c r="AC42" s="97"/>
      <c r="AD42" s="98"/>
      <c r="AE42" s="98"/>
      <c r="AF42" s="98"/>
      <c r="AG42" s="98"/>
      <c r="AH42" s="98"/>
      <c r="AI42" s="97"/>
      <c r="AJ42" s="99"/>
      <c r="AK42" s="99"/>
      <c r="AL42" s="99"/>
      <c r="AM42" s="99"/>
      <c r="AN42" s="99"/>
      <c r="AO42" s="99"/>
      <c r="AP42" s="146">
        <f t="shared" si="7"/>
        <v>39</v>
      </c>
      <c r="AQ42" s="150">
        <v>1500</v>
      </c>
      <c r="AR42" s="138">
        <v>1500</v>
      </c>
      <c r="AS42" s="99"/>
    </row>
    <row r="43" spans="1:45" ht="33" customHeight="1" x14ac:dyDescent="0.6">
      <c r="A43" s="91"/>
      <c r="B43" s="91"/>
      <c r="C43" s="91"/>
      <c r="D43" s="91"/>
      <c r="E43" s="91"/>
      <c r="F43" s="91"/>
      <c r="G43" s="91"/>
      <c r="H43" s="92"/>
      <c r="I43" s="93"/>
      <c r="J43" s="93"/>
      <c r="K43" s="93"/>
      <c r="L43" s="93"/>
      <c r="M43" s="93"/>
      <c r="N43" s="93"/>
      <c r="O43" s="97"/>
      <c r="P43" s="95"/>
      <c r="Q43" s="95"/>
      <c r="R43" s="95"/>
      <c r="S43" s="95"/>
      <c r="T43" s="148">
        <f t="shared" si="3"/>
        <v>40</v>
      </c>
      <c r="U43" s="240">
        <f t="shared" si="4"/>
        <v>0.1</v>
      </c>
      <c r="V43" s="141">
        <f t="shared" si="5"/>
        <v>7.4404424085077192E-2</v>
      </c>
      <c r="W43" s="141">
        <f t="shared" si="5"/>
        <v>6.1755508974634443E-2</v>
      </c>
      <c r="X43" s="141">
        <f t="shared" si="5"/>
        <v>5.3378051021979456E-2</v>
      </c>
      <c r="Y43" s="141">
        <f t="shared" si="6"/>
        <v>5.3378051021979456E-2</v>
      </c>
      <c r="Z43" s="95"/>
      <c r="AA43" s="141">
        <f>'جدول مرگ و میر'!$H$4</f>
        <v>0.1</v>
      </c>
      <c r="AB43" s="95"/>
      <c r="AC43" s="97"/>
      <c r="AD43" s="98"/>
      <c r="AE43" s="98"/>
      <c r="AF43" s="98"/>
      <c r="AG43" s="98"/>
      <c r="AH43" s="98"/>
      <c r="AI43" s="97"/>
      <c r="AJ43" s="99"/>
      <c r="AK43" s="99"/>
      <c r="AL43" s="99"/>
      <c r="AM43" s="99"/>
      <c r="AN43" s="99"/>
      <c r="AO43" s="99"/>
      <c r="AP43" s="146">
        <f t="shared" si="7"/>
        <v>40</v>
      </c>
      <c r="AQ43" s="150">
        <v>1500</v>
      </c>
      <c r="AR43" s="138">
        <v>1500</v>
      </c>
      <c r="AS43" s="99"/>
    </row>
    <row r="44" spans="1:45" ht="33" customHeight="1" x14ac:dyDescent="0.6">
      <c r="A44" s="91"/>
      <c r="B44" s="91"/>
      <c r="C44" s="91"/>
      <c r="D44" s="91"/>
      <c r="E44" s="91"/>
      <c r="F44" s="91"/>
      <c r="G44" s="91"/>
      <c r="H44" s="92"/>
      <c r="I44" s="93"/>
      <c r="J44" s="93"/>
      <c r="K44" s="93"/>
      <c r="L44" s="93"/>
      <c r="M44" s="93"/>
      <c r="N44" s="93"/>
      <c r="O44" s="97"/>
      <c r="P44" s="95"/>
      <c r="Q44" s="95"/>
      <c r="R44" s="95"/>
      <c r="S44" s="95"/>
      <c r="T44" s="148">
        <f t="shared" si="3"/>
        <v>41</v>
      </c>
      <c r="U44" s="240">
        <f t="shared" si="4"/>
        <v>0.1</v>
      </c>
      <c r="V44" s="141">
        <f t="shared" ref="V44:X68" si="8">(((1-(1/(1+$U44)))/(V$3*(1-((1/(1+$U44))^(1/V$3)))))*(1+$U44))-1</f>
        <v>7.4404424085077192E-2</v>
      </c>
      <c r="W44" s="141">
        <f t="shared" si="8"/>
        <v>6.1755508974634443E-2</v>
      </c>
      <c r="X44" s="141">
        <f t="shared" si="8"/>
        <v>5.3378051021979456E-2</v>
      </c>
      <c r="Y44" s="141">
        <f t="shared" si="6"/>
        <v>5.3378051021979456E-2</v>
      </c>
      <c r="Z44" s="95"/>
      <c r="AA44" s="141">
        <f>'جدول مرگ و میر'!$H$4</f>
        <v>0.1</v>
      </c>
      <c r="AB44" s="95"/>
      <c r="AC44" s="97"/>
      <c r="AD44" s="98"/>
      <c r="AE44" s="98"/>
      <c r="AF44" s="98"/>
      <c r="AG44" s="98"/>
      <c r="AH44" s="98"/>
      <c r="AI44" s="97"/>
      <c r="AJ44" s="99"/>
      <c r="AK44" s="99"/>
      <c r="AL44" s="99"/>
      <c r="AM44" s="99"/>
      <c r="AN44" s="99"/>
      <c r="AO44" s="99"/>
      <c r="AP44" s="146">
        <f t="shared" si="7"/>
        <v>41</v>
      </c>
      <c r="AQ44" s="150">
        <v>2800</v>
      </c>
      <c r="AR44" s="138">
        <v>2800</v>
      </c>
      <c r="AS44" s="99"/>
    </row>
    <row r="45" spans="1:45" ht="33" customHeight="1" x14ac:dyDescent="0.6">
      <c r="A45" s="91"/>
      <c r="B45" s="91"/>
      <c r="C45" s="91"/>
      <c r="D45" s="91"/>
      <c r="E45" s="91"/>
      <c r="F45" s="91"/>
      <c r="G45" s="91"/>
      <c r="H45" s="92"/>
      <c r="I45" s="93"/>
      <c r="J45" s="93"/>
      <c r="K45" s="93"/>
      <c r="L45" s="93"/>
      <c r="M45" s="93"/>
      <c r="N45" s="93"/>
      <c r="O45" s="97"/>
      <c r="P45" s="95"/>
      <c r="Q45" s="95"/>
      <c r="R45" s="95"/>
      <c r="S45" s="95"/>
      <c r="T45" s="148">
        <f t="shared" si="3"/>
        <v>42</v>
      </c>
      <c r="U45" s="240">
        <f t="shared" si="4"/>
        <v>0.1</v>
      </c>
      <c r="V45" s="141">
        <f t="shared" si="8"/>
        <v>7.4404424085077192E-2</v>
      </c>
      <c r="W45" s="141">
        <f t="shared" si="8"/>
        <v>6.1755508974634443E-2</v>
      </c>
      <c r="X45" s="141">
        <f t="shared" si="8"/>
        <v>5.3378051021979456E-2</v>
      </c>
      <c r="Y45" s="141">
        <f t="shared" si="6"/>
        <v>5.3378051021979456E-2</v>
      </c>
      <c r="Z45" s="95"/>
      <c r="AA45" s="141">
        <f>'جدول مرگ و میر'!$H$4</f>
        <v>0.1</v>
      </c>
      <c r="AB45" s="95"/>
      <c r="AC45" s="97"/>
      <c r="AD45" s="98"/>
      <c r="AE45" s="98"/>
      <c r="AF45" s="98"/>
      <c r="AG45" s="98"/>
      <c r="AH45" s="98"/>
      <c r="AI45" s="97"/>
      <c r="AJ45" s="99"/>
      <c r="AK45" s="99"/>
      <c r="AL45" s="99"/>
      <c r="AM45" s="99"/>
      <c r="AN45" s="99"/>
      <c r="AO45" s="99"/>
      <c r="AP45" s="146">
        <f t="shared" si="7"/>
        <v>42</v>
      </c>
      <c r="AQ45" s="150">
        <v>2800</v>
      </c>
      <c r="AR45" s="138">
        <v>2800</v>
      </c>
      <c r="AS45" s="99"/>
    </row>
    <row r="46" spans="1:45" ht="33" customHeight="1" x14ac:dyDescent="0.6">
      <c r="A46" s="91"/>
      <c r="B46" s="91"/>
      <c r="C46" s="91"/>
      <c r="D46" s="91"/>
      <c r="E46" s="91"/>
      <c r="F46" s="91"/>
      <c r="G46" s="91"/>
      <c r="H46" s="92"/>
      <c r="I46" s="93"/>
      <c r="J46" s="93"/>
      <c r="K46" s="93"/>
      <c r="L46" s="93"/>
      <c r="M46" s="93"/>
      <c r="N46" s="93"/>
      <c r="O46" s="97"/>
      <c r="P46" s="95"/>
      <c r="Q46" s="95"/>
      <c r="R46" s="95"/>
      <c r="S46" s="95"/>
      <c r="T46" s="148">
        <f t="shared" si="3"/>
        <v>43</v>
      </c>
      <c r="U46" s="240">
        <f t="shared" si="4"/>
        <v>0.1</v>
      </c>
      <c r="V46" s="141">
        <f t="shared" si="8"/>
        <v>7.4404424085077192E-2</v>
      </c>
      <c r="W46" s="141">
        <f t="shared" si="8"/>
        <v>6.1755508974634443E-2</v>
      </c>
      <c r="X46" s="141">
        <f t="shared" si="8"/>
        <v>5.3378051021979456E-2</v>
      </c>
      <c r="Y46" s="141">
        <f t="shared" si="6"/>
        <v>5.3378051021979456E-2</v>
      </c>
      <c r="Z46" s="95"/>
      <c r="AA46" s="141">
        <f>'جدول مرگ و میر'!$H$4</f>
        <v>0.1</v>
      </c>
      <c r="AB46" s="95"/>
      <c r="AC46" s="97"/>
      <c r="AD46" s="98"/>
      <c r="AE46" s="98"/>
      <c r="AF46" s="98"/>
      <c r="AG46" s="98"/>
      <c r="AH46" s="98"/>
      <c r="AI46" s="97"/>
      <c r="AJ46" s="99"/>
      <c r="AK46" s="99"/>
      <c r="AL46" s="99"/>
      <c r="AM46" s="99"/>
      <c r="AN46" s="99"/>
      <c r="AO46" s="99"/>
      <c r="AP46" s="146">
        <f t="shared" si="7"/>
        <v>43</v>
      </c>
      <c r="AQ46" s="150">
        <v>2800</v>
      </c>
      <c r="AR46" s="138">
        <v>2800</v>
      </c>
      <c r="AS46" s="99"/>
    </row>
    <row r="47" spans="1:45" ht="33" customHeight="1" x14ac:dyDescent="0.6">
      <c r="A47" s="91"/>
      <c r="B47" s="91"/>
      <c r="C47" s="91"/>
      <c r="D47" s="91"/>
      <c r="E47" s="91"/>
      <c r="F47" s="91"/>
      <c r="G47" s="91"/>
      <c r="H47" s="92"/>
      <c r="I47" s="93"/>
      <c r="J47" s="93"/>
      <c r="K47" s="93"/>
      <c r="L47" s="93"/>
      <c r="M47" s="93"/>
      <c r="N47" s="93"/>
      <c r="O47" s="97"/>
      <c r="P47" s="95"/>
      <c r="Q47" s="95"/>
      <c r="R47" s="95"/>
      <c r="S47" s="95"/>
      <c r="T47" s="148">
        <f t="shared" si="3"/>
        <v>44</v>
      </c>
      <c r="U47" s="240">
        <f t="shared" si="4"/>
        <v>0.1</v>
      </c>
      <c r="V47" s="141">
        <f t="shared" si="8"/>
        <v>7.4404424085077192E-2</v>
      </c>
      <c r="W47" s="141">
        <f t="shared" si="8"/>
        <v>6.1755508974634443E-2</v>
      </c>
      <c r="X47" s="141">
        <f t="shared" si="8"/>
        <v>5.3378051021979456E-2</v>
      </c>
      <c r="Y47" s="141">
        <f t="shared" si="6"/>
        <v>5.3378051021979456E-2</v>
      </c>
      <c r="Z47" s="95"/>
      <c r="AA47" s="141">
        <f>'جدول مرگ و میر'!$H$4</f>
        <v>0.1</v>
      </c>
      <c r="AB47" s="95"/>
      <c r="AC47" s="97"/>
      <c r="AD47" s="98"/>
      <c r="AE47" s="98"/>
      <c r="AF47" s="98"/>
      <c r="AG47" s="98"/>
      <c r="AH47" s="98"/>
      <c r="AI47" s="97"/>
      <c r="AJ47" s="99"/>
      <c r="AK47" s="99"/>
      <c r="AL47" s="99"/>
      <c r="AM47" s="99"/>
      <c r="AN47" s="99"/>
      <c r="AO47" s="99"/>
      <c r="AP47" s="146">
        <f t="shared" si="7"/>
        <v>44</v>
      </c>
      <c r="AQ47" s="150">
        <v>2800</v>
      </c>
      <c r="AR47" s="138">
        <v>2800</v>
      </c>
      <c r="AS47" s="99"/>
    </row>
    <row r="48" spans="1:45" ht="33" customHeight="1" x14ac:dyDescent="0.6">
      <c r="A48" s="91"/>
      <c r="B48" s="91"/>
      <c r="C48" s="91"/>
      <c r="D48" s="91"/>
      <c r="E48" s="91"/>
      <c r="F48" s="91"/>
      <c r="G48" s="91"/>
      <c r="H48" s="92"/>
      <c r="I48" s="93"/>
      <c r="J48" s="93"/>
      <c r="K48" s="93"/>
      <c r="L48" s="93"/>
      <c r="M48" s="93"/>
      <c r="N48" s="93"/>
      <c r="O48" s="97"/>
      <c r="P48" s="95"/>
      <c r="Q48" s="95"/>
      <c r="R48" s="95"/>
      <c r="S48" s="95"/>
      <c r="T48" s="148">
        <f t="shared" si="3"/>
        <v>45</v>
      </c>
      <c r="U48" s="240">
        <f t="shared" si="4"/>
        <v>0.1</v>
      </c>
      <c r="V48" s="141">
        <f t="shared" si="8"/>
        <v>7.4404424085077192E-2</v>
      </c>
      <c r="W48" s="141">
        <f t="shared" si="8"/>
        <v>6.1755508974634443E-2</v>
      </c>
      <c r="X48" s="141">
        <f t="shared" si="8"/>
        <v>5.3378051021979456E-2</v>
      </c>
      <c r="Y48" s="141">
        <f t="shared" si="6"/>
        <v>5.3378051021979456E-2</v>
      </c>
      <c r="Z48" s="95"/>
      <c r="AA48" s="141">
        <f>'جدول مرگ و میر'!$H$4</f>
        <v>0.1</v>
      </c>
      <c r="AB48" s="95"/>
      <c r="AC48" s="97"/>
      <c r="AD48" s="98"/>
      <c r="AE48" s="98"/>
      <c r="AF48" s="98"/>
      <c r="AG48" s="98"/>
      <c r="AH48" s="98"/>
      <c r="AI48" s="97"/>
      <c r="AJ48" s="99"/>
      <c r="AK48" s="99"/>
      <c r="AL48" s="99"/>
      <c r="AM48" s="99"/>
      <c r="AN48" s="99"/>
      <c r="AO48" s="99"/>
      <c r="AP48" s="146">
        <f t="shared" si="7"/>
        <v>45</v>
      </c>
      <c r="AQ48" s="150">
        <v>2800</v>
      </c>
      <c r="AR48" s="138">
        <v>2800</v>
      </c>
      <c r="AS48" s="99"/>
    </row>
    <row r="49" spans="1:45" ht="33" customHeight="1" x14ac:dyDescent="0.6">
      <c r="A49" s="91"/>
      <c r="B49" s="91"/>
      <c r="C49" s="91"/>
      <c r="D49" s="91"/>
      <c r="E49" s="91"/>
      <c r="F49" s="91"/>
      <c r="G49" s="91"/>
      <c r="H49" s="92"/>
      <c r="I49" s="93"/>
      <c r="J49" s="93"/>
      <c r="K49" s="93"/>
      <c r="L49" s="93"/>
      <c r="M49" s="93"/>
      <c r="N49" s="93"/>
      <c r="O49" s="97"/>
      <c r="P49" s="95"/>
      <c r="Q49" s="95"/>
      <c r="R49" s="95"/>
      <c r="S49" s="95"/>
      <c r="T49" s="148">
        <f t="shared" si="3"/>
        <v>46</v>
      </c>
      <c r="U49" s="240">
        <f t="shared" si="4"/>
        <v>0.1</v>
      </c>
      <c r="V49" s="141">
        <f t="shared" si="8"/>
        <v>7.4404424085077192E-2</v>
      </c>
      <c r="W49" s="141">
        <f t="shared" si="8"/>
        <v>6.1755508974634443E-2</v>
      </c>
      <c r="X49" s="141">
        <f t="shared" si="8"/>
        <v>5.3378051021979456E-2</v>
      </c>
      <c r="Y49" s="141">
        <f t="shared" si="6"/>
        <v>5.3378051021979456E-2</v>
      </c>
      <c r="Z49" s="95"/>
      <c r="AA49" s="141">
        <f>'جدول مرگ و میر'!$H$4</f>
        <v>0.1</v>
      </c>
      <c r="AB49" s="95"/>
      <c r="AC49" s="97"/>
      <c r="AD49" s="98"/>
      <c r="AE49" s="98"/>
      <c r="AF49" s="98"/>
      <c r="AG49" s="98"/>
      <c r="AH49" s="98"/>
      <c r="AI49" s="97"/>
      <c r="AJ49" s="99"/>
      <c r="AK49" s="99"/>
      <c r="AL49" s="99"/>
      <c r="AM49" s="99"/>
      <c r="AN49" s="99"/>
      <c r="AO49" s="99"/>
      <c r="AP49" s="146">
        <f t="shared" si="7"/>
        <v>46</v>
      </c>
      <c r="AQ49" s="150">
        <v>4600</v>
      </c>
      <c r="AR49" s="138">
        <v>4600</v>
      </c>
      <c r="AS49" s="99"/>
    </row>
    <row r="50" spans="1:45" ht="33" customHeight="1" x14ac:dyDescent="0.6">
      <c r="A50" s="91"/>
      <c r="B50" s="91"/>
      <c r="C50" s="91"/>
      <c r="D50" s="91"/>
      <c r="E50" s="91"/>
      <c r="F50" s="91"/>
      <c r="G50" s="91"/>
      <c r="H50" s="92"/>
      <c r="I50" s="93"/>
      <c r="J50" s="93"/>
      <c r="K50" s="93"/>
      <c r="L50" s="93"/>
      <c r="M50" s="93"/>
      <c r="N50" s="93"/>
      <c r="O50" s="97"/>
      <c r="P50" s="95"/>
      <c r="Q50" s="95"/>
      <c r="R50" s="95"/>
      <c r="S50" s="95"/>
      <c r="T50" s="148">
        <f t="shared" si="3"/>
        <v>47</v>
      </c>
      <c r="U50" s="240">
        <f t="shared" si="4"/>
        <v>0.1</v>
      </c>
      <c r="V50" s="141">
        <f t="shared" si="8"/>
        <v>7.4404424085077192E-2</v>
      </c>
      <c r="W50" s="141">
        <f t="shared" si="8"/>
        <v>6.1755508974634443E-2</v>
      </c>
      <c r="X50" s="141">
        <f t="shared" si="8"/>
        <v>5.3378051021979456E-2</v>
      </c>
      <c r="Y50" s="141">
        <f t="shared" si="6"/>
        <v>5.3378051021979456E-2</v>
      </c>
      <c r="Z50" s="95"/>
      <c r="AA50" s="141">
        <f>'جدول مرگ و میر'!$H$4</f>
        <v>0.1</v>
      </c>
      <c r="AB50" s="95"/>
      <c r="AC50" s="97"/>
      <c r="AD50" s="98"/>
      <c r="AE50" s="98"/>
      <c r="AF50" s="98"/>
      <c r="AG50" s="98"/>
      <c r="AH50" s="98"/>
      <c r="AI50" s="97"/>
      <c r="AJ50" s="99"/>
      <c r="AK50" s="99"/>
      <c r="AL50" s="99"/>
      <c r="AM50" s="99"/>
      <c r="AN50" s="99"/>
      <c r="AO50" s="99"/>
      <c r="AP50" s="146">
        <f t="shared" si="7"/>
        <v>47</v>
      </c>
      <c r="AQ50" s="150">
        <v>4600</v>
      </c>
      <c r="AR50" s="138">
        <v>4600</v>
      </c>
      <c r="AS50" s="99"/>
    </row>
    <row r="51" spans="1:45" ht="33" customHeight="1" x14ac:dyDescent="0.6">
      <c r="A51" s="91"/>
      <c r="B51" s="91"/>
      <c r="C51" s="91"/>
      <c r="D51" s="91"/>
      <c r="E51" s="91"/>
      <c r="F51" s="91"/>
      <c r="G51" s="91"/>
      <c r="H51" s="92"/>
      <c r="I51" s="93"/>
      <c r="J51" s="93"/>
      <c r="K51" s="93"/>
      <c r="L51" s="93"/>
      <c r="M51" s="93"/>
      <c r="N51" s="93"/>
      <c r="O51" s="97"/>
      <c r="P51" s="95"/>
      <c r="Q51" s="95"/>
      <c r="R51" s="95"/>
      <c r="S51" s="95"/>
      <c r="T51" s="148">
        <f t="shared" si="3"/>
        <v>48</v>
      </c>
      <c r="U51" s="240">
        <f t="shared" si="4"/>
        <v>0.1</v>
      </c>
      <c r="V51" s="141">
        <f t="shared" si="8"/>
        <v>7.4404424085077192E-2</v>
      </c>
      <c r="W51" s="141">
        <f t="shared" si="8"/>
        <v>6.1755508974634443E-2</v>
      </c>
      <c r="X51" s="141">
        <f t="shared" si="8"/>
        <v>5.3378051021979456E-2</v>
      </c>
      <c r="Y51" s="141">
        <f t="shared" si="6"/>
        <v>5.3378051021979456E-2</v>
      </c>
      <c r="Z51" s="95"/>
      <c r="AA51" s="141">
        <f>'جدول مرگ و میر'!$H$4</f>
        <v>0.1</v>
      </c>
      <c r="AB51" s="95"/>
      <c r="AC51" s="97"/>
      <c r="AD51" s="98"/>
      <c r="AE51" s="98"/>
      <c r="AF51" s="98"/>
      <c r="AG51" s="98"/>
      <c r="AH51" s="98"/>
      <c r="AI51" s="97"/>
      <c r="AJ51" s="99"/>
      <c r="AK51" s="99"/>
      <c r="AL51" s="99"/>
      <c r="AM51" s="99"/>
      <c r="AN51" s="99"/>
      <c r="AO51" s="99"/>
      <c r="AP51" s="146">
        <f t="shared" si="7"/>
        <v>48</v>
      </c>
      <c r="AQ51" s="150">
        <v>4600</v>
      </c>
      <c r="AR51" s="138">
        <v>4600</v>
      </c>
      <c r="AS51" s="99"/>
    </row>
    <row r="52" spans="1:45" ht="33" customHeight="1" x14ac:dyDescent="0.6">
      <c r="A52" s="91"/>
      <c r="B52" s="91"/>
      <c r="C52" s="91"/>
      <c r="D52" s="91"/>
      <c r="E52" s="91"/>
      <c r="F52" s="91"/>
      <c r="G52" s="91"/>
      <c r="H52" s="92"/>
      <c r="I52" s="93"/>
      <c r="J52" s="93"/>
      <c r="K52" s="93"/>
      <c r="L52" s="93"/>
      <c r="M52" s="93"/>
      <c r="N52" s="93"/>
      <c r="O52" s="97"/>
      <c r="P52" s="95"/>
      <c r="Q52" s="95"/>
      <c r="R52" s="95"/>
      <c r="S52" s="95"/>
      <c r="T52" s="148">
        <f t="shared" si="3"/>
        <v>49</v>
      </c>
      <c r="U52" s="240">
        <f t="shared" si="4"/>
        <v>0.1</v>
      </c>
      <c r="V52" s="141">
        <f t="shared" si="8"/>
        <v>7.4404424085077192E-2</v>
      </c>
      <c r="W52" s="141">
        <f t="shared" si="8"/>
        <v>6.1755508974634443E-2</v>
      </c>
      <c r="X52" s="141">
        <f t="shared" si="8"/>
        <v>5.3378051021979456E-2</v>
      </c>
      <c r="Y52" s="141">
        <f t="shared" si="6"/>
        <v>5.3378051021979456E-2</v>
      </c>
      <c r="Z52" s="95"/>
      <c r="AA52" s="141">
        <f>'جدول مرگ و میر'!$H$4</f>
        <v>0.1</v>
      </c>
      <c r="AB52" s="95"/>
      <c r="AC52" s="97"/>
      <c r="AD52" s="98"/>
      <c r="AE52" s="98"/>
      <c r="AF52" s="98"/>
      <c r="AG52" s="98"/>
      <c r="AH52" s="98"/>
      <c r="AI52" s="97"/>
      <c r="AJ52" s="99"/>
      <c r="AK52" s="99"/>
      <c r="AL52" s="99"/>
      <c r="AM52" s="99"/>
      <c r="AN52" s="99"/>
      <c r="AO52" s="99"/>
      <c r="AP52" s="146">
        <f t="shared" si="7"/>
        <v>49</v>
      </c>
      <c r="AQ52" s="150">
        <v>4600</v>
      </c>
      <c r="AR52" s="138">
        <v>4600</v>
      </c>
      <c r="AS52" s="99"/>
    </row>
    <row r="53" spans="1:45" ht="33" customHeight="1" x14ac:dyDescent="0.6">
      <c r="A53" s="91"/>
      <c r="B53" s="91"/>
      <c r="C53" s="91"/>
      <c r="D53" s="91"/>
      <c r="E53" s="91"/>
      <c r="F53" s="91"/>
      <c r="G53" s="91"/>
      <c r="H53" s="92"/>
      <c r="I53" s="93"/>
      <c r="J53" s="93"/>
      <c r="K53" s="93"/>
      <c r="L53" s="93"/>
      <c r="M53" s="93"/>
      <c r="N53" s="93"/>
      <c r="O53" s="97"/>
      <c r="P53" s="95"/>
      <c r="Q53" s="95"/>
      <c r="R53" s="95"/>
      <c r="S53" s="95"/>
      <c r="T53" s="148">
        <f t="shared" si="3"/>
        <v>50</v>
      </c>
      <c r="U53" s="240">
        <f t="shared" si="4"/>
        <v>0.1</v>
      </c>
      <c r="V53" s="141">
        <f t="shared" si="8"/>
        <v>7.4404424085077192E-2</v>
      </c>
      <c r="W53" s="141">
        <f t="shared" si="8"/>
        <v>6.1755508974634443E-2</v>
      </c>
      <c r="X53" s="141">
        <f t="shared" si="8"/>
        <v>5.3378051021979456E-2</v>
      </c>
      <c r="Y53" s="141">
        <f t="shared" si="6"/>
        <v>5.3378051021979456E-2</v>
      </c>
      <c r="Z53" s="95"/>
      <c r="AA53" s="141">
        <f>'جدول مرگ و میر'!$H$4</f>
        <v>0.1</v>
      </c>
      <c r="AB53" s="95"/>
      <c r="AC53" s="97"/>
      <c r="AD53" s="98"/>
      <c r="AE53" s="98"/>
      <c r="AF53" s="98"/>
      <c r="AG53" s="98"/>
      <c r="AH53" s="98"/>
      <c r="AI53" s="97"/>
      <c r="AJ53" s="99"/>
      <c r="AK53" s="99"/>
      <c r="AL53" s="99"/>
      <c r="AM53" s="99"/>
      <c r="AN53" s="99"/>
      <c r="AO53" s="99"/>
      <c r="AP53" s="146">
        <f t="shared" si="7"/>
        <v>50</v>
      </c>
      <c r="AQ53" s="150">
        <v>4600</v>
      </c>
      <c r="AR53" s="138">
        <v>4600</v>
      </c>
      <c r="AS53" s="99"/>
    </row>
    <row r="54" spans="1:45" ht="33" customHeight="1" x14ac:dyDescent="0.6">
      <c r="A54" s="91"/>
      <c r="B54" s="91"/>
      <c r="C54" s="91"/>
      <c r="D54" s="91"/>
      <c r="E54" s="91"/>
      <c r="F54" s="91"/>
      <c r="G54" s="91"/>
      <c r="H54" s="92"/>
      <c r="I54" s="93"/>
      <c r="J54" s="93"/>
      <c r="K54" s="93"/>
      <c r="L54" s="93"/>
      <c r="M54" s="93"/>
      <c r="N54" s="93"/>
      <c r="O54" s="97"/>
      <c r="P54" s="95"/>
      <c r="Q54" s="95"/>
      <c r="R54" s="95"/>
      <c r="S54" s="95"/>
      <c r="T54" s="148">
        <f t="shared" si="3"/>
        <v>51</v>
      </c>
      <c r="U54" s="240">
        <f t="shared" si="4"/>
        <v>0.1</v>
      </c>
      <c r="V54" s="141">
        <f t="shared" si="8"/>
        <v>7.4404424085077192E-2</v>
      </c>
      <c r="W54" s="141">
        <f t="shared" si="8"/>
        <v>6.1755508974634443E-2</v>
      </c>
      <c r="X54" s="141">
        <f t="shared" si="8"/>
        <v>5.3378051021979456E-2</v>
      </c>
      <c r="Y54" s="141">
        <f t="shared" si="6"/>
        <v>5.3378051021979456E-2</v>
      </c>
      <c r="Z54" s="95"/>
      <c r="AA54" s="141">
        <f>'جدول مرگ و میر'!$H$4</f>
        <v>0.1</v>
      </c>
      <c r="AB54" s="95"/>
      <c r="AC54" s="97"/>
      <c r="AD54" s="98"/>
      <c r="AE54" s="98"/>
      <c r="AF54" s="98"/>
      <c r="AG54" s="98"/>
      <c r="AH54" s="98"/>
      <c r="AI54" s="97"/>
      <c r="AJ54" s="99"/>
      <c r="AK54" s="99"/>
      <c r="AL54" s="99"/>
      <c r="AM54" s="99"/>
      <c r="AN54" s="99"/>
      <c r="AO54" s="99"/>
      <c r="AP54" s="146">
        <f t="shared" si="7"/>
        <v>51</v>
      </c>
      <c r="AQ54" s="150">
        <v>5600</v>
      </c>
      <c r="AR54" s="138">
        <v>5600</v>
      </c>
      <c r="AS54" s="99"/>
    </row>
    <row r="55" spans="1:45" ht="33" customHeight="1" x14ac:dyDescent="0.6">
      <c r="A55" s="91"/>
      <c r="B55" s="91"/>
      <c r="C55" s="91"/>
      <c r="D55" s="91"/>
      <c r="E55" s="91"/>
      <c r="F55" s="91"/>
      <c r="G55" s="91"/>
      <c r="H55" s="92"/>
      <c r="I55" s="93"/>
      <c r="J55" s="93"/>
      <c r="K55" s="93"/>
      <c r="L55" s="93"/>
      <c r="M55" s="93"/>
      <c r="N55" s="93"/>
      <c r="O55" s="97"/>
      <c r="P55" s="95"/>
      <c r="Q55" s="95"/>
      <c r="R55" s="95"/>
      <c r="S55" s="95"/>
      <c r="T55" s="148">
        <f t="shared" si="3"/>
        <v>52</v>
      </c>
      <c r="U55" s="240">
        <f t="shared" si="4"/>
        <v>0.1</v>
      </c>
      <c r="V55" s="141">
        <f t="shared" si="8"/>
        <v>7.4404424085077192E-2</v>
      </c>
      <c r="W55" s="141">
        <f t="shared" si="8"/>
        <v>6.1755508974634443E-2</v>
      </c>
      <c r="X55" s="141">
        <f t="shared" si="8"/>
        <v>5.3378051021979456E-2</v>
      </c>
      <c r="Y55" s="141">
        <f t="shared" si="6"/>
        <v>5.3378051021979456E-2</v>
      </c>
      <c r="Z55" s="95"/>
      <c r="AA55" s="141">
        <f>'جدول مرگ و میر'!$H$4</f>
        <v>0.1</v>
      </c>
      <c r="AB55" s="95"/>
      <c r="AC55" s="97"/>
      <c r="AD55" s="98"/>
      <c r="AE55" s="98"/>
      <c r="AF55" s="98"/>
      <c r="AG55" s="98"/>
      <c r="AH55" s="98"/>
      <c r="AI55" s="97"/>
      <c r="AJ55" s="99"/>
      <c r="AK55" s="99"/>
      <c r="AL55" s="99"/>
      <c r="AM55" s="99"/>
      <c r="AN55" s="99"/>
      <c r="AO55" s="99"/>
      <c r="AP55" s="146">
        <f t="shared" si="7"/>
        <v>52</v>
      </c>
      <c r="AQ55" s="150">
        <v>5600</v>
      </c>
      <c r="AR55" s="138">
        <v>5600</v>
      </c>
      <c r="AS55" s="99"/>
    </row>
    <row r="56" spans="1:45" ht="33" customHeight="1" x14ac:dyDescent="0.6">
      <c r="A56" s="91"/>
      <c r="B56" s="91"/>
      <c r="C56" s="91"/>
      <c r="D56" s="91"/>
      <c r="E56" s="91"/>
      <c r="F56" s="91"/>
      <c r="G56" s="91"/>
      <c r="H56" s="92"/>
      <c r="I56" s="93"/>
      <c r="J56" s="93"/>
      <c r="K56" s="93"/>
      <c r="L56" s="93"/>
      <c r="M56" s="93"/>
      <c r="N56" s="93"/>
      <c r="O56" s="97"/>
      <c r="P56" s="95"/>
      <c r="Q56" s="95"/>
      <c r="R56" s="95"/>
      <c r="S56" s="95"/>
      <c r="T56" s="148">
        <f t="shared" si="3"/>
        <v>53</v>
      </c>
      <c r="U56" s="240">
        <f t="shared" si="4"/>
        <v>0.1</v>
      </c>
      <c r="V56" s="141">
        <f t="shared" si="8"/>
        <v>7.4404424085077192E-2</v>
      </c>
      <c r="W56" s="141">
        <f t="shared" si="8"/>
        <v>6.1755508974634443E-2</v>
      </c>
      <c r="X56" s="141">
        <f t="shared" si="8"/>
        <v>5.3378051021979456E-2</v>
      </c>
      <c r="Y56" s="141">
        <f t="shared" si="6"/>
        <v>5.3378051021979456E-2</v>
      </c>
      <c r="Z56" s="95"/>
      <c r="AA56" s="141">
        <f>'جدول مرگ و میر'!$H$4</f>
        <v>0.1</v>
      </c>
      <c r="AB56" s="95"/>
      <c r="AC56" s="97"/>
      <c r="AD56" s="98"/>
      <c r="AE56" s="98"/>
      <c r="AF56" s="98"/>
      <c r="AG56" s="98"/>
      <c r="AH56" s="98"/>
      <c r="AI56" s="97"/>
      <c r="AJ56" s="99"/>
      <c r="AK56" s="99"/>
      <c r="AL56" s="99"/>
      <c r="AM56" s="99"/>
      <c r="AN56" s="99"/>
      <c r="AO56" s="99"/>
      <c r="AP56" s="146">
        <f t="shared" si="7"/>
        <v>53</v>
      </c>
      <c r="AQ56" s="150">
        <v>5600</v>
      </c>
      <c r="AR56" s="138">
        <v>5600</v>
      </c>
      <c r="AS56" s="99"/>
    </row>
    <row r="57" spans="1:45" ht="33" customHeight="1" x14ac:dyDescent="0.6">
      <c r="A57" s="91"/>
      <c r="B57" s="91"/>
      <c r="C57" s="91"/>
      <c r="D57" s="91"/>
      <c r="E57" s="91"/>
      <c r="F57" s="91"/>
      <c r="G57" s="91"/>
      <c r="H57" s="92"/>
      <c r="I57" s="93"/>
      <c r="J57" s="93"/>
      <c r="K57" s="93"/>
      <c r="L57" s="93"/>
      <c r="M57" s="93"/>
      <c r="N57" s="93"/>
      <c r="O57" s="97"/>
      <c r="P57" s="95"/>
      <c r="Q57" s="95"/>
      <c r="R57" s="95"/>
      <c r="S57" s="95"/>
      <c r="T57" s="148">
        <f t="shared" si="3"/>
        <v>54</v>
      </c>
      <c r="U57" s="240">
        <f t="shared" si="4"/>
        <v>0.1</v>
      </c>
      <c r="V57" s="141">
        <f t="shared" si="8"/>
        <v>7.4404424085077192E-2</v>
      </c>
      <c r="W57" s="141">
        <f t="shared" si="8"/>
        <v>6.1755508974634443E-2</v>
      </c>
      <c r="X57" s="141">
        <f t="shared" si="8"/>
        <v>5.3378051021979456E-2</v>
      </c>
      <c r="Y57" s="141">
        <f t="shared" si="6"/>
        <v>5.3378051021979456E-2</v>
      </c>
      <c r="Z57" s="95"/>
      <c r="AA57" s="141">
        <f>'جدول مرگ و میر'!$H$4</f>
        <v>0.1</v>
      </c>
      <c r="AB57" s="95"/>
      <c r="AC57" s="97"/>
      <c r="AD57" s="98"/>
      <c r="AE57" s="98"/>
      <c r="AF57" s="98"/>
      <c r="AG57" s="98"/>
      <c r="AH57" s="98"/>
      <c r="AI57" s="97"/>
      <c r="AJ57" s="99"/>
      <c r="AK57" s="99"/>
      <c r="AL57" s="99"/>
      <c r="AM57" s="99"/>
      <c r="AN57" s="99"/>
      <c r="AO57" s="99"/>
      <c r="AP57" s="146">
        <f t="shared" si="7"/>
        <v>54</v>
      </c>
      <c r="AQ57" s="150">
        <v>5600</v>
      </c>
      <c r="AR57" s="138">
        <v>5600</v>
      </c>
      <c r="AS57" s="99"/>
    </row>
    <row r="58" spans="1:45" ht="33" customHeight="1" x14ac:dyDescent="0.6">
      <c r="A58" s="91"/>
      <c r="B58" s="91"/>
      <c r="C58" s="91"/>
      <c r="D58" s="91"/>
      <c r="E58" s="91"/>
      <c r="F58" s="91"/>
      <c r="G58" s="91"/>
      <c r="H58" s="92"/>
      <c r="I58" s="93"/>
      <c r="J58" s="93"/>
      <c r="K58" s="93"/>
      <c r="L58" s="93"/>
      <c r="M58" s="93"/>
      <c r="N58" s="93"/>
      <c r="O58" s="97"/>
      <c r="P58" s="95"/>
      <c r="Q58" s="95"/>
      <c r="R58" s="95"/>
      <c r="S58" s="95"/>
      <c r="T58" s="148">
        <f t="shared" si="3"/>
        <v>55</v>
      </c>
      <c r="U58" s="240">
        <f t="shared" si="4"/>
        <v>0.1</v>
      </c>
      <c r="V58" s="141">
        <f t="shared" si="8"/>
        <v>7.4404424085077192E-2</v>
      </c>
      <c r="W58" s="141">
        <f t="shared" si="8"/>
        <v>6.1755508974634443E-2</v>
      </c>
      <c r="X58" s="141">
        <f t="shared" si="8"/>
        <v>5.3378051021979456E-2</v>
      </c>
      <c r="Y58" s="141">
        <f t="shared" si="6"/>
        <v>5.3378051021979456E-2</v>
      </c>
      <c r="Z58" s="95"/>
      <c r="AA58" s="141">
        <f>'جدول مرگ و میر'!$H$4</f>
        <v>0.1</v>
      </c>
      <c r="AB58" s="95"/>
      <c r="AC58" s="97"/>
      <c r="AD58" s="98"/>
      <c r="AE58" s="98"/>
      <c r="AF58" s="98"/>
      <c r="AG58" s="98"/>
      <c r="AH58" s="98"/>
      <c r="AI58" s="97"/>
      <c r="AJ58" s="99"/>
      <c r="AK58" s="99"/>
      <c r="AL58" s="99"/>
      <c r="AM58" s="99"/>
      <c r="AN58" s="99"/>
      <c r="AO58" s="99"/>
      <c r="AP58" s="146">
        <f t="shared" si="7"/>
        <v>55</v>
      </c>
      <c r="AQ58" s="150">
        <v>5600</v>
      </c>
      <c r="AR58" s="138">
        <v>5600</v>
      </c>
      <c r="AS58" s="99"/>
    </row>
    <row r="59" spans="1:45" ht="33" customHeight="1" x14ac:dyDescent="0.6">
      <c r="A59" s="91"/>
      <c r="B59" s="91"/>
      <c r="C59" s="91"/>
      <c r="D59" s="91"/>
      <c r="E59" s="91"/>
      <c r="F59" s="91"/>
      <c r="G59" s="91"/>
      <c r="H59" s="92"/>
      <c r="I59" s="93"/>
      <c r="J59" s="93"/>
      <c r="K59" s="93"/>
      <c r="L59" s="93"/>
      <c r="M59" s="93"/>
      <c r="N59" s="93"/>
      <c r="O59" s="97"/>
      <c r="P59" s="95"/>
      <c r="Q59" s="95"/>
      <c r="R59" s="95"/>
      <c r="S59" s="95"/>
      <c r="T59" s="148">
        <f t="shared" si="3"/>
        <v>56</v>
      </c>
      <c r="U59" s="240">
        <f t="shared" si="4"/>
        <v>0.1</v>
      </c>
      <c r="V59" s="141">
        <f t="shared" si="8"/>
        <v>7.4404424085077192E-2</v>
      </c>
      <c r="W59" s="141">
        <f t="shared" si="8"/>
        <v>6.1755508974634443E-2</v>
      </c>
      <c r="X59" s="141">
        <f t="shared" si="8"/>
        <v>5.3378051021979456E-2</v>
      </c>
      <c r="Y59" s="141">
        <f t="shared" si="6"/>
        <v>5.3378051021979456E-2</v>
      </c>
      <c r="Z59" s="95"/>
      <c r="AA59" s="141">
        <f>'جدول مرگ و میر'!$H$4</f>
        <v>0.1</v>
      </c>
      <c r="AB59" s="95"/>
      <c r="AC59" s="97"/>
      <c r="AD59" s="98"/>
      <c r="AE59" s="98"/>
      <c r="AF59" s="98"/>
      <c r="AG59" s="98"/>
      <c r="AH59" s="98"/>
      <c r="AI59" s="97"/>
      <c r="AJ59" s="99"/>
      <c r="AK59" s="99"/>
      <c r="AL59" s="99"/>
      <c r="AM59" s="99"/>
      <c r="AN59" s="99"/>
      <c r="AO59" s="99"/>
      <c r="AP59" s="146">
        <f t="shared" si="7"/>
        <v>56</v>
      </c>
      <c r="AQ59" s="150">
        <v>5800</v>
      </c>
      <c r="AR59" s="138">
        <v>5800</v>
      </c>
      <c r="AS59" s="99"/>
    </row>
    <row r="60" spans="1:45" ht="33" customHeight="1" x14ac:dyDescent="0.6">
      <c r="A60" s="91"/>
      <c r="B60" s="91"/>
      <c r="C60" s="91"/>
      <c r="D60" s="91"/>
      <c r="E60" s="91"/>
      <c r="F60" s="91"/>
      <c r="G60" s="91"/>
      <c r="H60" s="92"/>
      <c r="I60" s="93"/>
      <c r="J60" s="93"/>
      <c r="K60" s="93"/>
      <c r="L60" s="93"/>
      <c r="M60" s="93"/>
      <c r="N60" s="93"/>
      <c r="O60" s="97"/>
      <c r="P60" s="95"/>
      <c r="Q60" s="95"/>
      <c r="R60" s="95"/>
      <c r="S60" s="95"/>
      <c r="T60" s="148">
        <f t="shared" si="3"/>
        <v>57</v>
      </c>
      <c r="U60" s="240">
        <f t="shared" si="4"/>
        <v>0.1</v>
      </c>
      <c r="V60" s="141">
        <f t="shared" si="8"/>
        <v>7.4404424085077192E-2</v>
      </c>
      <c r="W60" s="141">
        <f t="shared" si="8"/>
        <v>6.1755508974634443E-2</v>
      </c>
      <c r="X60" s="141">
        <f t="shared" si="8"/>
        <v>5.3378051021979456E-2</v>
      </c>
      <c r="Y60" s="141">
        <f t="shared" si="6"/>
        <v>5.3378051021979456E-2</v>
      </c>
      <c r="Z60" s="95"/>
      <c r="AA60" s="141">
        <f>'جدول مرگ و میر'!$H$4</f>
        <v>0.1</v>
      </c>
      <c r="AB60" s="95"/>
      <c r="AC60" s="97"/>
      <c r="AD60" s="98"/>
      <c r="AE60" s="98"/>
      <c r="AF60" s="98"/>
      <c r="AG60" s="98"/>
      <c r="AH60" s="98"/>
      <c r="AI60" s="97"/>
      <c r="AJ60" s="99"/>
      <c r="AK60" s="99"/>
      <c r="AL60" s="99"/>
      <c r="AM60" s="99"/>
      <c r="AN60" s="99"/>
      <c r="AO60" s="99"/>
      <c r="AP60" s="146">
        <f t="shared" si="7"/>
        <v>57</v>
      </c>
      <c r="AQ60" s="150">
        <v>5800</v>
      </c>
      <c r="AR60" s="138">
        <v>5800</v>
      </c>
      <c r="AS60" s="99"/>
    </row>
    <row r="61" spans="1:45" ht="33" customHeight="1" x14ac:dyDescent="0.6">
      <c r="A61" s="91"/>
      <c r="B61" s="91"/>
      <c r="C61" s="91"/>
      <c r="D61" s="91"/>
      <c r="E61" s="91"/>
      <c r="F61" s="91"/>
      <c r="G61" s="91"/>
      <c r="H61" s="92"/>
      <c r="I61" s="93"/>
      <c r="J61" s="93"/>
      <c r="K61" s="93"/>
      <c r="L61" s="93"/>
      <c r="M61" s="93"/>
      <c r="N61" s="93"/>
      <c r="O61" s="97"/>
      <c r="P61" s="95"/>
      <c r="Q61" s="95"/>
      <c r="R61" s="95"/>
      <c r="S61" s="95"/>
      <c r="T61" s="148">
        <f t="shared" si="3"/>
        <v>58</v>
      </c>
      <c r="U61" s="240">
        <f t="shared" si="4"/>
        <v>0.1</v>
      </c>
      <c r="V61" s="141">
        <f t="shared" si="8"/>
        <v>7.4404424085077192E-2</v>
      </c>
      <c r="W61" s="141">
        <f t="shared" si="8"/>
        <v>6.1755508974634443E-2</v>
      </c>
      <c r="X61" s="141">
        <f t="shared" si="8"/>
        <v>5.3378051021979456E-2</v>
      </c>
      <c r="Y61" s="141">
        <f t="shared" si="6"/>
        <v>5.3378051021979456E-2</v>
      </c>
      <c r="Z61" s="95"/>
      <c r="AA61" s="141">
        <f>'جدول مرگ و میر'!$H$4</f>
        <v>0.1</v>
      </c>
      <c r="AB61" s="95"/>
      <c r="AC61" s="97"/>
      <c r="AD61" s="98"/>
      <c r="AE61" s="98"/>
      <c r="AF61" s="98"/>
      <c r="AG61" s="98"/>
      <c r="AH61" s="98"/>
      <c r="AI61" s="97"/>
      <c r="AJ61" s="99"/>
      <c r="AK61" s="99"/>
      <c r="AL61" s="99"/>
      <c r="AM61" s="99"/>
      <c r="AN61" s="99"/>
      <c r="AO61" s="99"/>
      <c r="AP61" s="146">
        <f t="shared" si="7"/>
        <v>58</v>
      </c>
      <c r="AQ61" s="150">
        <v>5800</v>
      </c>
      <c r="AR61" s="138">
        <v>5800</v>
      </c>
      <c r="AS61" s="99"/>
    </row>
    <row r="62" spans="1:45" ht="33" customHeight="1" x14ac:dyDescent="0.6">
      <c r="A62" s="91"/>
      <c r="B62" s="91"/>
      <c r="C62" s="91"/>
      <c r="D62" s="91"/>
      <c r="E62" s="91"/>
      <c r="F62" s="91"/>
      <c r="G62" s="91"/>
      <c r="H62" s="92"/>
      <c r="I62" s="93"/>
      <c r="J62" s="93"/>
      <c r="K62" s="93"/>
      <c r="L62" s="93"/>
      <c r="M62" s="93"/>
      <c r="N62" s="93"/>
      <c r="O62" s="97"/>
      <c r="P62" s="95"/>
      <c r="Q62" s="95"/>
      <c r="R62" s="95"/>
      <c r="S62" s="95"/>
      <c r="T62" s="148">
        <f t="shared" si="3"/>
        <v>59</v>
      </c>
      <c r="U62" s="240">
        <f t="shared" si="4"/>
        <v>0.1</v>
      </c>
      <c r="V62" s="141">
        <f t="shared" si="8"/>
        <v>7.4404424085077192E-2</v>
      </c>
      <c r="W62" s="141">
        <f t="shared" si="8"/>
        <v>6.1755508974634443E-2</v>
      </c>
      <c r="X62" s="141">
        <f t="shared" si="8"/>
        <v>5.3378051021979456E-2</v>
      </c>
      <c r="Y62" s="141">
        <f t="shared" si="6"/>
        <v>5.3378051021979456E-2</v>
      </c>
      <c r="Z62" s="95"/>
      <c r="AA62" s="141">
        <f>'جدول مرگ و میر'!$H$4</f>
        <v>0.1</v>
      </c>
      <c r="AB62" s="95"/>
      <c r="AC62" s="97"/>
      <c r="AD62" s="98"/>
      <c r="AE62" s="98"/>
      <c r="AF62" s="98"/>
      <c r="AG62" s="98"/>
      <c r="AH62" s="98"/>
      <c r="AI62" s="97"/>
      <c r="AJ62" s="99"/>
      <c r="AK62" s="99"/>
      <c r="AL62" s="99"/>
      <c r="AM62" s="99"/>
      <c r="AN62" s="99"/>
      <c r="AO62" s="99"/>
      <c r="AP62" s="146">
        <f t="shared" si="7"/>
        <v>59</v>
      </c>
      <c r="AQ62" s="150">
        <v>5800</v>
      </c>
      <c r="AR62" s="138">
        <v>5800</v>
      </c>
      <c r="AS62" s="99"/>
    </row>
    <row r="63" spans="1:45" ht="33" customHeight="1" thickBot="1" x14ac:dyDescent="0.65">
      <c r="A63" s="91"/>
      <c r="B63" s="91"/>
      <c r="C63" s="91"/>
      <c r="D63" s="91"/>
      <c r="E63" s="91"/>
      <c r="F63" s="91"/>
      <c r="G63" s="91"/>
      <c r="H63" s="92"/>
      <c r="I63" s="93"/>
      <c r="J63" s="93"/>
      <c r="K63" s="93"/>
      <c r="L63" s="93"/>
      <c r="M63" s="93"/>
      <c r="N63" s="93"/>
      <c r="O63" s="97"/>
      <c r="P63" s="95"/>
      <c r="Q63" s="95"/>
      <c r="R63" s="95"/>
      <c r="S63" s="95"/>
      <c r="T63" s="148">
        <f t="shared" si="3"/>
        <v>60</v>
      </c>
      <c r="U63" s="240">
        <f t="shared" si="4"/>
        <v>0.1</v>
      </c>
      <c r="V63" s="141">
        <f t="shared" si="8"/>
        <v>7.4404424085077192E-2</v>
      </c>
      <c r="W63" s="141">
        <f t="shared" si="8"/>
        <v>6.1755508974634443E-2</v>
      </c>
      <c r="X63" s="141">
        <f t="shared" si="8"/>
        <v>5.3378051021979456E-2</v>
      </c>
      <c r="Y63" s="141">
        <f t="shared" si="6"/>
        <v>5.3378051021979456E-2</v>
      </c>
      <c r="Z63" s="95"/>
      <c r="AA63" s="141">
        <f>'جدول مرگ و میر'!$H$4</f>
        <v>0.1</v>
      </c>
      <c r="AB63" s="95"/>
      <c r="AC63" s="97"/>
      <c r="AD63" s="98"/>
      <c r="AE63" s="98"/>
      <c r="AF63" s="98"/>
      <c r="AG63" s="98"/>
      <c r="AH63" s="98"/>
      <c r="AI63" s="97"/>
      <c r="AJ63" s="99"/>
      <c r="AK63" s="99"/>
      <c r="AL63" s="99"/>
      <c r="AM63" s="99"/>
      <c r="AN63" s="99"/>
      <c r="AO63" s="99"/>
      <c r="AP63" s="146">
        <f t="shared" si="7"/>
        <v>60</v>
      </c>
      <c r="AQ63" s="177">
        <v>5800</v>
      </c>
      <c r="AR63" s="138">
        <v>5800</v>
      </c>
      <c r="AS63" s="99"/>
    </row>
    <row r="64" spans="1:45" ht="33" customHeight="1" x14ac:dyDescent="0.95">
      <c r="A64" s="91"/>
      <c r="B64" s="91"/>
      <c r="C64" s="91"/>
      <c r="D64" s="91"/>
      <c r="E64" s="91"/>
      <c r="F64" s="91"/>
      <c r="G64" s="91"/>
      <c r="H64" s="92"/>
      <c r="I64" s="93"/>
      <c r="J64" s="93"/>
      <c r="K64" s="93"/>
      <c r="L64" s="93"/>
      <c r="M64" s="93"/>
      <c r="N64" s="93"/>
      <c r="O64" s="97"/>
      <c r="P64" s="95"/>
      <c r="Q64" s="95"/>
      <c r="R64" s="95"/>
      <c r="S64" s="95"/>
      <c r="T64" s="148">
        <f t="shared" si="3"/>
        <v>61</v>
      </c>
      <c r="U64" s="240">
        <f t="shared" si="4"/>
        <v>0.1</v>
      </c>
      <c r="V64" s="141">
        <f t="shared" si="8"/>
        <v>7.4404424085077192E-2</v>
      </c>
      <c r="W64" s="141">
        <f t="shared" si="8"/>
        <v>6.1755508974634443E-2</v>
      </c>
      <c r="X64" s="141">
        <f t="shared" si="8"/>
        <v>5.3378051021979456E-2</v>
      </c>
      <c r="Y64" s="141">
        <f t="shared" si="6"/>
        <v>5.3378051021979456E-2</v>
      </c>
      <c r="Z64" s="95"/>
      <c r="AA64" s="141">
        <f>'جدول مرگ و میر'!$H$4</f>
        <v>0.1</v>
      </c>
      <c r="AB64" s="95"/>
      <c r="AC64" s="97"/>
      <c r="AD64" s="98"/>
      <c r="AE64" s="98"/>
      <c r="AF64" s="98"/>
      <c r="AG64" s="98"/>
      <c r="AH64" s="98"/>
      <c r="AI64" s="97"/>
      <c r="AJ64" s="99"/>
      <c r="AK64" s="99"/>
      <c r="AL64" s="99"/>
      <c r="AM64" s="99"/>
      <c r="AN64" s="99"/>
      <c r="AO64" s="99"/>
      <c r="AP64" s="178"/>
      <c r="AQ64" s="99"/>
      <c r="AR64" s="99"/>
      <c r="AS64" s="99"/>
    </row>
    <row r="65" spans="1:45" ht="33" customHeight="1" x14ac:dyDescent="0.95">
      <c r="A65" s="91"/>
      <c r="B65" s="91"/>
      <c r="C65" s="91"/>
      <c r="D65" s="91"/>
      <c r="E65" s="91"/>
      <c r="F65" s="91"/>
      <c r="G65" s="91"/>
      <c r="H65" s="92"/>
      <c r="I65" s="93"/>
      <c r="J65" s="93"/>
      <c r="K65" s="93"/>
      <c r="L65" s="93"/>
      <c r="M65" s="93"/>
      <c r="N65" s="93"/>
      <c r="O65" s="97"/>
      <c r="P65" s="95"/>
      <c r="Q65" s="95"/>
      <c r="R65" s="95"/>
      <c r="S65" s="95"/>
      <c r="T65" s="148">
        <f t="shared" si="3"/>
        <v>62</v>
      </c>
      <c r="U65" s="240">
        <f t="shared" si="4"/>
        <v>0.1</v>
      </c>
      <c r="V65" s="141">
        <f t="shared" si="8"/>
        <v>7.4404424085077192E-2</v>
      </c>
      <c r="W65" s="141">
        <f t="shared" si="8"/>
        <v>6.1755508974634443E-2</v>
      </c>
      <c r="X65" s="141">
        <f t="shared" si="8"/>
        <v>5.3378051021979456E-2</v>
      </c>
      <c r="Y65" s="141">
        <f t="shared" si="6"/>
        <v>5.3378051021979456E-2</v>
      </c>
      <c r="Z65" s="95"/>
      <c r="AA65" s="141">
        <f>'جدول مرگ و میر'!$H$4</f>
        <v>0.1</v>
      </c>
      <c r="AB65" s="95"/>
      <c r="AC65" s="97"/>
      <c r="AD65" s="98"/>
      <c r="AE65" s="98"/>
      <c r="AF65" s="98"/>
      <c r="AG65" s="98"/>
      <c r="AH65" s="98"/>
      <c r="AI65" s="97"/>
      <c r="AJ65" s="99"/>
      <c r="AK65" s="99"/>
      <c r="AL65" s="99"/>
      <c r="AM65" s="99"/>
      <c r="AN65" s="99"/>
      <c r="AO65" s="99"/>
      <c r="AP65" s="178"/>
      <c r="AQ65" s="99"/>
      <c r="AR65" s="99"/>
      <c r="AS65" s="99"/>
    </row>
    <row r="66" spans="1:45" ht="33" customHeight="1" x14ac:dyDescent="0.95">
      <c r="A66" s="91"/>
      <c r="B66" s="91"/>
      <c r="C66" s="91"/>
      <c r="D66" s="91"/>
      <c r="E66" s="91"/>
      <c r="F66" s="91"/>
      <c r="G66" s="91"/>
      <c r="H66" s="92"/>
      <c r="I66" s="93"/>
      <c r="J66" s="93"/>
      <c r="K66" s="93"/>
      <c r="L66" s="93"/>
      <c r="M66" s="93"/>
      <c r="N66" s="93"/>
      <c r="O66" s="97"/>
      <c r="P66" s="95"/>
      <c r="Q66" s="95"/>
      <c r="R66" s="95"/>
      <c r="S66" s="95"/>
      <c r="T66" s="148">
        <f t="shared" si="3"/>
        <v>63</v>
      </c>
      <c r="U66" s="240">
        <f t="shared" si="4"/>
        <v>0.1</v>
      </c>
      <c r="V66" s="141">
        <f t="shared" si="8"/>
        <v>7.4404424085077192E-2</v>
      </c>
      <c r="W66" s="141">
        <f t="shared" si="8"/>
        <v>6.1755508974634443E-2</v>
      </c>
      <c r="X66" s="141">
        <f t="shared" si="8"/>
        <v>5.3378051021979456E-2</v>
      </c>
      <c r="Y66" s="141">
        <f t="shared" si="6"/>
        <v>5.3378051021979456E-2</v>
      </c>
      <c r="Z66" s="95"/>
      <c r="AA66" s="141">
        <f>'جدول مرگ و میر'!$H$4</f>
        <v>0.1</v>
      </c>
      <c r="AB66" s="95"/>
      <c r="AC66" s="97"/>
      <c r="AD66" s="98"/>
      <c r="AE66" s="98"/>
      <c r="AF66" s="98"/>
      <c r="AG66" s="98"/>
      <c r="AH66" s="98"/>
      <c r="AI66" s="97"/>
      <c r="AJ66" s="99"/>
      <c r="AK66" s="99"/>
      <c r="AL66" s="99"/>
      <c r="AM66" s="99"/>
      <c r="AN66" s="99"/>
      <c r="AO66" s="99"/>
      <c r="AP66" s="178"/>
      <c r="AQ66" s="99"/>
      <c r="AR66" s="99"/>
      <c r="AS66" s="99"/>
    </row>
    <row r="67" spans="1:45" ht="33" customHeight="1" x14ac:dyDescent="0.95">
      <c r="A67" s="91"/>
      <c r="B67" s="91"/>
      <c r="C67" s="91"/>
      <c r="D67" s="91"/>
      <c r="E67" s="91"/>
      <c r="F67" s="91"/>
      <c r="G67" s="91"/>
      <c r="H67" s="92"/>
      <c r="I67" s="93"/>
      <c r="J67" s="93"/>
      <c r="K67" s="93"/>
      <c r="L67" s="93"/>
      <c r="M67" s="93"/>
      <c r="N67" s="93"/>
      <c r="O67" s="97"/>
      <c r="P67" s="95"/>
      <c r="Q67" s="95"/>
      <c r="R67" s="95"/>
      <c r="S67" s="95"/>
      <c r="T67" s="148">
        <f t="shared" si="3"/>
        <v>64</v>
      </c>
      <c r="U67" s="240">
        <f t="shared" si="4"/>
        <v>0.1</v>
      </c>
      <c r="V67" s="141">
        <f t="shared" si="8"/>
        <v>7.4404424085077192E-2</v>
      </c>
      <c r="W67" s="141">
        <f t="shared" si="8"/>
        <v>6.1755508974634443E-2</v>
      </c>
      <c r="X67" s="141">
        <f t="shared" si="8"/>
        <v>5.3378051021979456E-2</v>
      </c>
      <c r="Y67" s="141">
        <f t="shared" si="6"/>
        <v>5.3378051021979456E-2</v>
      </c>
      <c r="Z67" s="95"/>
      <c r="AA67" s="141">
        <f>'جدول مرگ و میر'!$H$4</f>
        <v>0.1</v>
      </c>
      <c r="AB67" s="95"/>
      <c r="AC67" s="97"/>
      <c r="AD67" s="98"/>
      <c r="AE67" s="98"/>
      <c r="AF67" s="98"/>
      <c r="AG67" s="98"/>
      <c r="AH67" s="98"/>
      <c r="AI67" s="97"/>
      <c r="AJ67" s="99"/>
      <c r="AK67" s="99"/>
      <c r="AL67" s="99"/>
      <c r="AM67" s="99"/>
      <c r="AN67" s="99"/>
      <c r="AO67" s="99"/>
      <c r="AP67" s="178"/>
      <c r="AQ67" s="99"/>
      <c r="AR67" s="99"/>
      <c r="AS67" s="99"/>
    </row>
    <row r="68" spans="1:45" ht="33" customHeight="1" x14ac:dyDescent="0.95">
      <c r="A68" s="91"/>
      <c r="B68" s="91"/>
      <c r="C68" s="91"/>
      <c r="D68" s="91"/>
      <c r="E68" s="91"/>
      <c r="F68" s="91"/>
      <c r="G68" s="91"/>
      <c r="H68" s="92"/>
      <c r="I68" s="93"/>
      <c r="J68" s="93"/>
      <c r="K68" s="93"/>
      <c r="L68" s="93"/>
      <c r="M68" s="93"/>
      <c r="N68" s="93"/>
      <c r="O68" s="97"/>
      <c r="P68" s="95"/>
      <c r="Q68" s="95"/>
      <c r="R68" s="95"/>
      <c r="S68" s="95"/>
      <c r="T68" s="148">
        <f t="shared" si="3"/>
        <v>65</v>
      </c>
      <c r="U68" s="240">
        <f t="shared" si="4"/>
        <v>0.1</v>
      </c>
      <c r="V68" s="141">
        <f t="shared" si="8"/>
        <v>7.4404424085077192E-2</v>
      </c>
      <c r="W68" s="141">
        <f t="shared" si="8"/>
        <v>6.1755508974634443E-2</v>
      </c>
      <c r="X68" s="141">
        <f t="shared" si="8"/>
        <v>5.3378051021979456E-2</v>
      </c>
      <c r="Y68" s="141">
        <f t="shared" ref="Y68:Y99" si="9">LOOKUP($Q$7,$U$3:$X$3,U68:X68)</f>
        <v>5.3378051021979456E-2</v>
      </c>
      <c r="Z68" s="95"/>
      <c r="AA68" s="141">
        <f>'جدول مرگ و میر'!$H$4</f>
        <v>0.1</v>
      </c>
      <c r="AB68" s="95"/>
      <c r="AC68" s="97"/>
      <c r="AD68" s="98"/>
      <c r="AE68" s="98"/>
      <c r="AF68" s="98"/>
      <c r="AG68" s="98"/>
      <c r="AH68" s="98"/>
      <c r="AI68" s="97"/>
      <c r="AJ68" s="99"/>
      <c r="AK68" s="99"/>
      <c r="AL68" s="99"/>
      <c r="AM68" s="99"/>
      <c r="AN68" s="99"/>
      <c r="AO68" s="99"/>
      <c r="AP68" s="178"/>
      <c r="AQ68" s="99"/>
      <c r="AR68" s="99"/>
      <c r="AS68" s="99"/>
    </row>
    <row r="69" spans="1:45" ht="33" customHeight="1" x14ac:dyDescent="0.95">
      <c r="A69" s="91"/>
      <c r="B69" s="91"/>
      <c r="C69" s="91"/>
      <c r="D69" s="91"/>
      <c r="E69" s="91"/>
      <c r="F69" s="91"/>
      <c r="G69" s="91"/>
      <c r="H69" s="92"/>
      <c r="I69" s="93"/>
      <c r="J69" s="93"/>
      <c r="K69" s="93"/>
      <c r="L69" s="93"/>
      <c r="M69" s="93"/>
      <c r="N69" s="93"/>
      <c r="O69" s="97"/>
      <c r="P69" s="95"/>
      <c r="Q69" s="95"/>
      <c r="R69" s="95"/>
      <c r="S69" s="95"/>
      <c r="T69" s="148">
        <f t="shared" si="3"/>
        <v>66</v>
      </c>
      <c r="U69" s="240">
        <f t="shared" si="4"/>
        <v>0.1</v>
      </c>
      <c r="V69" s="141">
        <f t="shared" ref="V69:X109" si="10">(((1-(1/(1+$U69)))/(V$3*(1-((1/(1+$U69))^(1/V$3)))))*(1+$U69))-1</f>
        <v>7.4404424085077192E-2</v>
      </c>
      <c r="W69" s="141">
        <f t="shared" si="10"/>
        <v>6.1755508974634443E-2</v>
      </c>
      <c r="X69" s="141">
        <f t="shared" si="10"/>
        <v>5.3378051021979456E-2</v>
      </c>
      <c r="Y69" s="141">
        <f t="shared" si="9"/>
        <v>5.3378051021979456E-2</v>
      </c>
      <c r="Z69" s="95"/>
      <c r="AA69" s="141">
        <f>'جدول مرگ و میر'!$H$4</f>
        <v>0.1</v>
      </c>
      <c r="AB69" s="95"/>
      <c r="AC69" s="97"/>
      <c r="AD69" s="98"/>
      <c r="AE69" s="98"/>
      <c r="AF69" s="98"/>
      <c r="AG69" s="98"/>
      <c r="AH69" s="98"/>
      <c r="AI69" s="97"/>
      <c r="AJ69" s="99"/>
      <c r="AK69" s="99"/>
      <c r="AL69" s="99"/>
      <c r="AM69" s="99"/>
      <c r="AN69" s="99"/>
      <c r="AO69" s="99"/>
      <c r="AP69" s="178"/>
      <c r="AQ69" s="99"/>
      <c r="AR69" s="99"/>
      <c r="AS69" s="99"/>
    </row>
    <row r="70" spans="1:45" ht="33" customHeight="1" x14ac:dyDescent="0.95">
      <c r="A70" s="91"/>
      <c r="B70" s="91"/>
      <c r="C70" s="91"/>
      <c r="D70" s="91"/>
      <c r="E70" s="91"/>
      <c r="F70" s="91"/>
      <c r="G70" s="91"/>
      <c r="H70" s="92"/>
      <c r="I70" s="93"/>
      <c r="J70" s="93"/>
      <c r="K70" s="93"/>
      <c r="L70" s="93"/>
      <c r="M70" s="93"/>
      <c r="N70" s="93"/>
      <c r="O70" s="97"/>
      <c r="P70" s="95"/>
      <c r="Q70" s="95"/>
      <c r="R70" s="95"/>
      <c r="S70" s="95"/>
      <c r="T70" s="148">
        <f t="shared" ref="T70:T109" si="11">T69+1</f>
        <v>67</v>
      </c>
      <c r="U70" s="240">
        <f t="shared" si="4"/>
        <v>0.1</v>
      </c>
      <c r="V70" s="141">
        <f t="shared" si="10"/>
        <v>7.4404424085077192E-2</v>
      </c>
      <c r="W70" s="141">
        <f t="shared" si="10"/>
        <v>6.1755508974634443E-2</v>
      </c>
      <c r="X70" s="141">
        <f t="shared" si="10"/>
        <v>5.3378051021979456E-2</v>
      </c>
      <c r="Y70" s="141">
        <f t="shared" si="9"/>
        <v>5.3378051021979456E-2</v>
      </c>
      <c r="Z70" s="95"/>
      <c r="AA70" s="141">
        <f>'جدول مرگ و میر'!$H$4</f>
        <v>0.1</v>
      </c>
      <c r="AB70" s="95"/>
      <c r="AC70" s="97"/>
      <c r="AD70" s="98"/>
      <c r="AE70" s="98"/>
      <c r="AF70" s="98"/>
      <c r="AG70" s="98"/>
      <c r="AH70" s="98"/>
      <c r="AI70" s="97"/>
      <c r="AJ70" s="99"/>
      <c r="AK70" s="99"/>
      <c r="AL70" s="99"/>
      <c r="AM70" s="99"/>
      <c r="AN70" s="99"/>
      <c r="AO70" s="99"/>
      <c r="AP70" s="178"/>
      <c r="AQ70" s="99"/>
      <c r="AR70" s="99"/>
      <c r="AS70" s="99"/>
    </row>
    <row r="71" spans="1:45" ht="33" customHeight="1" x14ac:dyDescent="0.95">
      <c r="A71" s="91"/>
      <c r="B71" s="91"/>
      <c r="C71" s="91"/>
      <c r="D71" s="91"/>
      <c r="E71" s="91"/>
      <c r="F71" s="91"/>
      <c r="G71" s="91"/>
      <c r="H71" s="92"/>
      <c r="I71" s="93"/>
      <c r="J71" s="93"/>
      <c r="K71" s="93"/>
      <c r="L71" s="93"/>
      <c r="M71" s="93"/>
      <c r="N71" s="93"/>
      <c r="O71" s="97"/>
      <c r="P71" s="95"/>
      <c r="Q71" s="95"/>
      <c r="R71" s="95"/>
      <c r="S71" s="95"/>
      <c r="T71" s="148">
        <f t="shared" si="11"/>
        <v>68</v>
      </c>
      <c r="U71" s="240">
        <f t="shared" si="4"/>
        <v>0.1</v>
      </c>
      <c r="V71" s="141">
        <f t="shared" si="10"/>
        <v>7.4404424085077192E-2</v>
      </c>
      <c r="W71" s="141">
        <f t="shared" si="10"/>
        <v>6.1755508974634443E-2</v>
      </c>
      <c r="X71" s="141">
        <f t="shared" si="10"/>
        <v>5.3378051021979456E-2</v>
      </c>
      <c r="Y71" s="141">
        <f t="shared" si="9"/>
        <v>5.3378051021979456E-2</v>
      </c>
      <c r="Z71" s="95"/>
      <c r="AA71" s="141">
        <f>'جدول مرگ و میر'!$H$4</f>
        <v>0.1</v>
      </c>
      <c r="AB71" s="95"/>
      <c r="AC71" s="97"/>
      <c r="AD71" s="98"/>
      <c r="AE71" s="98"/>
      <c r="AF71" s="98"/>
      <c r="AG71" s="98"/>
      <c r="AH71" s="98"/>
      <c r="AI71" s="97"/>
      <c r="AJ71" s="99"/>
      <c r="AK71" s="99"/>
      <c r="AL71" s="99"/>
      <c r="AM71" s="99"/>
      <c r="AN71" s="99"/>
      <c r="AO71" s="99"/>
      <c r="AP71" s="178"/>
      <c r="AQ71" s="99"/>
      <c r="AR71" s="99"/>
      <c r="AS71" s="99"/>
    </row>
    <row r="72" spans="1:45" ht="33" customHeight="1" x14ac:dyDescent="0.95">
      <c r="A72" s="91"/>
      <c r="B72" s="91"/>
      <c r="C72" s="91"/>
      <c r="D72" s="91"/>
      <c r="E72" s="91"/>
      <c r="F72" s="91"/>
      <c r="G72" s="91"/>
      <c r="H72" s="92"/>
      <c r="I72" s="93"/>
      <c r="J72" s="93"/>
      <c r="K72" s="93"/>
      <c r="L72" s="93"/>
      <c r="M72" s="93"/>
      <c r="N72" s="93"/>
      <c r="O72" s="97"/>
      <c r="P72" s="95"/>
      <c r="Q72" s="95"/>
      <c r="R72" s="95"/>
      <c r="S72" s="95"/>
      <c r="T72" s="148">
        <f t="shared" si="11"/>
        <v>69</v>
      </c>
      <c r="U72" s="240">
        <f t="shared" si="4"/>
        <v>0.1</v>
      </c>
      <c r="V72" s="141">
        <f t="shared" si="10"/>
        <v>7.4404424085077192E-2</v>
      </c>
      <c r="W72" s="141">
        <f t="shared" si="10"/>
        <v>6.1755508974634443E-2</v>
      </c>
      <c r="X72" s="141">
        <f t="shared" si="10"/>
        <v>5.3378051021979456E-2</v>
      </c>
      <c r="Y72" s="141">
        <f t="shared" si="9"/>
        <v>5.3378051021979456E-2</v>
      </c>
      <c r="Z72" s="95"/>
      <c r="AA72" s="141">
        <f>'جدول مرگ و میر'!$H$4</f>
        <v>0.1</v>
      </c>
      <c r="AB72" s="95"/>
      <c r="AC72" s="97"/>
      <c r="AD72" s="98"/>
      <c r="AE72" s="98"/>
      <c r="AF72" s="98"/>
      <c r="AG72" s="98"/>
      <c r="AH72" s="98"/>
      <c r="AI72" s="97"/>
      <c r="AJ72" s="99"/>
      <c r="AK72" s="99"/>
      <c r="AL72" s="99"/>
      <c r="AM72" s="99"/>
      <c r="AN72" s="99"/>
      <c r="AO72" s="99"/>
      <c r="AP72" s="178"/>
      <c r="AQ72" s="99"/>
      <c r="AR72" s="99"/>
      <c r="AS72" s="99"/>
    </row>
    <row r="73" spans="1:45" ht="33" customHeight="1" x14ac:dyDescent="0.95">
      <c r="A73" s="91"/>
      <c r="B73" s="91"/>
      <c r="C73" s="91"/>
      <c r="D73" s="91"/>
      <c r="E73" s="91"/>
      <c r="F73" s="91"/>
      <c r="G73" s="91"/>
      <c r="H73" s="92"/>
      <c r="I73" s="93"/>
      <c r="J73" s="93"/>
      <c r="K73" s="93"/>
      <c r="L73" s="93"/>
      <c r="M73" s="93"/>
      <c r="N73" s="93"/>
      <c r="O73" s="97"/>
      <c r="P73" s="95"/>
      <c r="Q73" s="95"/>
      <c r="R73" s="95"/>
      <c r="S73" s="95"/>
      <c r="T73" s="148">
        <f t="shared" si="11"/>
        <v>70</v>
      </c>
      <c r="U73" s="240">
        <f t="shared" ref="U73:U109" si="12">$R$4</f>
        <v>0.1</v>
      </c>
      <c r="V73" s="141">
        <f t="shared" si="10"/>
        <v>7.4404424085077192E-2</v>
      </c>
      <c r="W73" s="141">
        <f t="shared" si="10"/>
        <v>6.1755508974634443E-2</v>
      </c>
      <c r="X73" s="141">
        <f t="shared" si="10"/>
        <v>5.3378051021979456E-2</v>
      </c>
      <c r="Y73" s="141">
        <f t="shared" si="9"/>
        <v>5.3378051021979456E-2</v>
      </c>
      <c r="Z73" s="95"/>
      <c r="AA73" s="141">
        <f>'جدول مرگ و میر'!$H$4</f>
        <v>0.1</v>
      </c>
      <c r="AB73" s="95"/>
      <c r="AC73" s="97"/>
      <c r="AD73" s="98"/>
      <c r="AE73" s="98"/>
      <c r="AF73" s="98"/>
      <c r="AG73" s="98"/>
      <c r="AH73" s="98"/>
      <c r="AI73" s="97"/>
      <c r="AJ73" s="99"/>
      <c r="AK73" s="99"/>
      <c r="AL73" s="99"/>
      <c r="AM73" s="99"/>
      <c r="AN73" s="99"/>
      <c r="AO73" s="99"/>
      <c r="AP73" s="178"/>
      <c r="AQ73" s="99"/>
      <c r="AR73" s="99"/>
      <c r="AS73" s="99"/>
    </row>
    <row r="74" spans="1:45" ht="33" customHeight="1" x14ac:dyDescent="0.95">
      <c r="A74" s="91"/>
      <c r="B74" s="91"/>
      <c r="C74" s="91"/>
      <c r="D74" s="91"/>
      <c r="E74" s="91"/>
      <c r="F74" s="91"/>
      <c r="G74" s="91"/>
      <c r="H74" s="92"/>
      <c r="I74" s="93"/>
      <c r="J74" s="93"/>
      <c r="K74" s="93"/>
      <c r="L74" s="93"/>
      <c r="M74" s="93"/>
      <c r="N74" s="93"/>
      <c r="O74" s="97"/>
      <c r="P74" s="95"/>
      <c r="Q74" s="95"/>
      <c r="R74" s="95"/>
      <c r="S74" s="95"/>
      <c r="T74" s="148">
        <f t="shared" si="11"/>
        <v>71</v>
      </c>
      <c r="U74" s="240">
        <f t="shared" si="12"/>
        <v>0.1</v>
      </c>
      <c r="V74" s="141">
        <f t="shared" si="10"/>
        <v>7.4404424085077192E-2</v>
      </c>
      <c r="W74" s="141">
        <f t="shared" si="10"/>
        <v>6.1755508974634443E-2</v>
      </c>
      <c r="X74" s="141">
        <f t="shared" si="10"/>
        <v>5.3378051021979456E-2</v>
      </c>
      <c r="Y74" s="141">
        <f t="shared" si="9"/>
        <v>5.3378051021979456E-2</v>
      </c>
      <c r="Z74" s="95"/>
      <c r="AA74" s="141">
        <f>'جدول مرگ و میر'!$H$4</f>
        <v>0.1</v>
      </c>
      <c r="AB74" s="95"/>
      <c r="AC74" s="97"/>
      <c r="AD74" s="98"/>
      <c r="AE74" s="98"/>
      <c r="AF74" s="98"/>
      <c r="AG74" s="98"/>
      <c r="AH74" s="98"/>
      <c r="AI74" s="97"/>
      <c r="AJ74" s="99"/>
      <c r="AK74" s="99"/>
      <c r="AL74" s="99"/>
      <c r="AM74" s="99"/>
      <c r="AN74" s="99"/>
      <c r="AO74" s="99"/>
      <c r="AP74" s="178"/>
      <c r="AQ74" s="99"/>
      <c r="AR74" s="99"/>
      <c r="AS74" s="99"/>
    </row>
    <row r="75" spans="1:45" ht="33" customHeight="1" x14ac:dyDescent="0.95">
      <c r="A75" s="91"/>
      <c r="B75" s="91"/>
      <c r="C75" s="91"/>
      <c r="D75" s="91"/>
      <c r="E75" s="91"/>
      <c r="F75" s="91"/>
      <c r="G75" s="91"/>
      <c r="H75" s="92"/>
      <c r="I75" s="93"/>
      <c r="J75" s="93"/>
      <c r="K75" s="93"/>
      <c r="L75" s="93"/>
      <c r="M75" s="93"/>
      <c r="N75" s="93"/>
      <c r="O75" s="97"/>
      <c r="P75" s="95"/>
      <c r="Q75" s="95"/>
      <c r="R75" s="95"/>
      <c r="S75" s="95"/>
      <c r="T75" s="148">
        <f t="shared" si="11"/>
        <v>72</v>
      </c>
      <c r="U75" s="240">
        <f t="shared" si="12"/>
        <v>0.1</v>
      </c>
      <c r="V75" s="141">
        <f t="shared" si="10"/>
        <v>7.4404424085077192E-2</v>
      </c>
      <c r="W75" s="141">
        <f t="shared" si="10"/>
        <v>6.1755508974634443E-2</v>
      </c>
      <c r="X75" s="141">
        <f t="shared" si="10"/>
        <v>5.3378051021979456E-2</v>
      </c>
      <c r="Y75" s="141">
        <f t="shared" si="9"/>
        <v>5.3378051021979456E-2</v>
      </c>
      <c r="Z75" s="95"/>
      <c r="AA75" s="141">
        <f>'جدول مرگ و میر'!$H$4</f>
        <v>0.1</v>
      </c>
      <c r="AB75" s="95"/>
      <c r="AC75" s="97"/>
      <c r="AD75" s="98"/>
      <c r="AE75" s="98"/>
      <c r="AF75" s="98"/>
      <c r="AG75" s="98"/>
      <c r="AH75" s="98"/>
      <c r="AI75" s="97"/>
      <c r="AJ75" s="99"/>
      <c r="AK75" s="99"/>
      <c r="AL75" s="99"/>
      <c r="AM75" s="99"/>
      <c r="AN75" s="99"/>
      <c r="AO75" s="99"/>
      <c r="AP75" s="178"/>
      <c r="AQ75" s="99"/>
      <c r="AR75" s="99"/>
      <c r="AS75" s="99"/>
    </row>
    <row r="76" spans="1:45" ht="33" customHeight="1" x14ac:dyDescent="0.95">
      <c r="A76" s="91"/>
      <c r="B76" s="91"/>
      <c r="C76" s="91"/>
      <c r="D76" s="91"/>
      <c r="E76" s="91"/>
      <c r="F76" s="91"/>
      <c r="G76" s="91"/>
      <c r="H76" s="92"/>
      <c r="I76" s="93"/>
      <c r="J76" s="93"/>
      <c r="K76" s="93"/>
      <c r="L76" s="93"/>
      <c r="M76" s="93"/>
      <c r="N76" s="93"/>
      <c r="O76" s="97"/>
      <c r="P76" s="95"/>
      <c r="Q76" s="95"/>
      <c r="R76" s="95"/>
      <c r="S76" s="95"/>
      <c r="T76" s="148">
        <f t="shared" si="11"/>
        <v>73</v>
      </c>
      <c r="U76" s="240">
        <f t="shared" si="12"/>
        <v>0.1</v>
      </c>
      <c r="V76" s="141">
        <f t="shared" si="10"/>
        <v>7.4404424085077192E-2</v>
      </c>
      <c r="W76" s="141">
        <f t="shared" si="10"/>
        <v>6.1755508974634443E-2</v>
      </c>
      <c r="X76" s="141">
        <f t="shared" si="10"/>
        <v>5.3378051021979456E-2</v>
      </c>
      <c r="Y76" s="141">
        <f t="shared" si="9"/>
        <v>5.3378051021979456E-2</v>
      </c>
      <c r="Z76" s="95"/>
      <c r="AA76" s="141">
        <f>'جدول مرگ و میر'!$H$4</f>
        <v>0.1</v>
      </c>
      <c r="AB76" s="95"/>
      <c r="AC76" s="97"/>
      <c r="AD76" s="98"/>
      <c r="AE76" s="98"/>
      <c r="AF76" s="98"/>
      <c r="AG76" s="98"/>
      <c r="AH76" s="98"/>
      <c r="AI76" s="97"/>
      <c r="AJ76" s="99"/>
      <c r="AK76" s="99"/>
      <c r="AL76" s="99"/>
      <c r="AM76" s="99"/>
      <c r="AN76" s="99"/>
      <c r="AO76" s="99"/>
      <c r="AP76" s="178"/>
      <c r="AQ76" s="99"/>
      <c r="AR76" s="99"/>
      <c r="AS76" s="99"/>
    </row>
    <row r="77" spans="1:45" ht="33" customHeight="1" x14ac:dyDescent="0.95">
      <c r="A77" s="91"/>
      <c r="B77" s="91"/>
      <c r="C77" s="91"/>
      <c r="D77" s="91"/>
      <c r="E77" s="91"/>
      <c r="F77" s="91"/>
      <c r="G77" s="91"/>
      <c r="H77" s="92"/>
      <c r="I77" s="93"/>
      <c r="J77" s="93"/>
      <c r="K77" s="93"/>
      <c r="L77" s="93"/>
      <c r="M77" s="93"/>
      <c r="N77" s="93"/>
      <c r="O77" s="97"/>
      <c r="P77" s="95"/>
      <c r="Q77" s="95"/>
      <c r="R77" s="95"/>
      <c r="S77" s="95"/>
      <c r="T77" s="148">
        <f t="shared" si="11"/>
        <v>74</v>
      </c>
      <c r="U77" s="240">
        <f t="shared" si="12"/>
        <v>0.1</v>
      </c>
      <c r="V77" s="141">
        <f t="shared" si="10"/>
        <v>7.4404424085077192E-2</v>
      </c>
      <c r="W77" s="141">
        <f t="shared" si="10"/>
        <v>6.1755508974634443E-2</v>
      </c>
      <c r="X77" s="141">
        <f t="shared" si="10"/>
        <v>5.3378051021979456E-2</v>
      </c>
      <c r="Y77" s="141">
        <f t="shared" si="9"/>
        <v>5.3378051021979456E-2</v>
      </c>
      <c r="Z77" s="95"/>
      <c r="AA77" s="141">
        <f>'جدول مرگ و میر'!$H$4</f>
        <v>0.1</v>
      </c>
      <c r="AB77" s="95"/>
      <c r="AC77" s="97"/>
      <c r="AD77" s="98"/>
      <c r="AE77" s="98"/>
      <c r="AF77" s="98"/>
      <c r="AG77" s="98"/>
      <c r="AH77" s="98"/>
      <c r="AI77" s="97"/>
      <c r="AJ77" s="99"/>
      <c r="AK77" s="99"/>
      <c r="AL77" s="99"/>
      <c r="AM77" s="99"/>
      <c r="AN77" s="99"/>
      <c r="AO77" s="99"/>
      <c r="AP77" s="178"/>
      <c r="AQ77" s="99"/>
      <c r="AR77" s="99"/>
      <c r="AS77" s="99"/>
    </row>
    <row r="78" spans="1:45" ht="33" customHeight="1" x14ac:dyDescent="0.95">
      <c r="A78" s="91"/>
      <c r="B78" s="91"/>
      <c r="C78" s="91"/>
      <c r="D78" s="91"/>
      <c r="E78" s="91"/>
      <c r="F78" s="91"/>
      <c r="G78" s="91"/>
      <c r="H78" s="92"/>
      <c r="I78" s="93"/>
      <c r="J78" s="93"/>
      <c r="K78" s="93"/>
      <c r="L78" s="93"/>
      <c r="M78" s="93"/>
      <c r="N78" s="93"/>
      <c r="O78" s="97"/>
      <c r="P78" s="95"/>
      <c r="Q78" s="95"/>
      <c r="R78" s="95"/>
      <c r="S78" s="95"/>
      <c r="T78" s="148">
        <f t="shared" si="11"/>
        <v>75</v>
      </c>
      <c r="U78" s="240">
        <f t="shared" si="12"/>
        <v>0.1</v>
      </c>
      <c r="V78" s="141">
        <f t="shared" si="10"/>
        <v>7.4404424085077192E-2</v>
      </c>
      <c r="W78" s="141">
        <f t="shared" si="10"/>
        <v>6.1755508974634443E-2</v>
      </c>
      <c r="X78" s="141">
        <f t="shared" si="10"/>
        <v>5.3378051021979456E-2</v>
      </c>
      <c r="Y78" s="141">
        <f t="shared" si="9"/>
        <v>5.3378051021979456E-2</v>
      </c>
      <c r="Z78" s="95"/>
      <c r="AA78" s="141">
        <f>'جدول مرگ و میر'!$H$4</f>
        <v>0.1</v>
      </c>
      <c r="AB78" s="95"/>
      <c r="AC78" s="97"/>
      <c r="AD78" s="98"/>
      <c r="AE78" s="98"/>
      <c r="AF78" s="98"/>
      <c r="AG78" s="98"/>
      <c r="AH78" s="98"/>
      <c r="AI78" s="97"/>
      <c r="AJ78" s="99"/>
      <c r="AK78" s="99"/>
      <c r="AL78" s="99"/>
      <c r="AM78" s="99"/>
      <c r="AN78" s="99"/>
      <c r="AO78" s="99"/>
      <c r="AP78" s="178"/>
      <c r="AQ78" s="99"/>
      <c r="AR78" s="99"/>
      <c r="AS78" s="99"/>
    </row>
    <row r="79" spans="1:45" ht="33" customHeight="1" x14ac:dyDescent="0.95">
      <c r="A79" s="91"/>
      <c r="B79" s="91"/>
      <c r="C79" s="91"/>
      <c r="D79" s="91"/>
      <c r="E79" s="91"/>
      <c r="F79" s="91"/>
      <c r="G79" s="91"/>
      <c r="H79" s="92"/>
      <c r="I79" s="93"/>
      <c r="J79" s="93"/>
      <c r="K79" s="93"/>
      <c r="L79" s="93"/>
      <c r="M79" s="93"/>
      <c r="N79" s="93"/>
      <c r="O79" s="97"/>
      <c r="P79" s="95"/>
      <c r="Q79" s="95"/>
      <c r="R79" s="95"/>
      <c r="S79" s="95"/>
      <c r="T79" s="148">
        <f t="shared" si="11"/>
        <v>76</v>
      </c>
      <c r="U79" s="240">
        <f t="shared" si="12"/>
        <v>0.1</v>
      </c>
      <c r="V79" s="141">
        <f t="shared" si="10"/>
        <v>7.4404424085077192E-2</v>
      </c>
      <c r="W79" s="141">
        <f t="shared" si="10"/>
        <v>6.1755508974634443E-2</v>
      </c>
      <c r="X79" s="141">
        <f t="shared" si="10"/>
        <v>5.3378051021979456E-2</v>
      </c>
      <c r="Y79" s="141">
        <f t="shared" si="9"/>
        <v>5.3378051021979456E-2</v>
      </c>
      <c r="Z79" s="95"/>
      <c r="AA79" s="141">
        <f>'جدول مرگ و میر'!$H$4</f>
        <v>0.1</v>
      </c>
      <c r="AB79" s="95"/>
      <c r="AC79" s="97"/>
      <c r="AD79" s="98"/>
      <c r="AE79" s="98"/>
      <c r="AF79" s="98"/>
      <c r="AG79" s="98"/>
      <c r="AH79" s="98"/>
      <c r="AI79" s="97"/>
      <c r="AJ79" s="99"/>
      <c r="AK79" s="99"/>
      <c r="AL79" s="99"/>
      <c r="AM79" s="99"/>
      <c r="AN79" s="99"/>
      <c r="AO79" s="99"/>
      <c r="AP79" s="178"/>
      <c r="AQ79" s="99"/>
      <c r="AR79" s="99"/>
      <c r="AS79" s="99"/>
    </row>
    <row r="80" spans="1:45" ht="33" customHeight="1" x14ac:dyDescent="0.95">
      <c r="A80" s="91"/>
      <c r="B80" s="91"/>
      <c r="C80" s="91"/>
      <c r="D80" s="91"/>
      <c r="E80" s="91"/>
      <c r="F80" s="91"/>
      <c r="G80" s="91"/>
      <c r="H80" s="92"/>
      <c r="I80" s="93"/>
      <c r="J80" s="93"/>
      <c r="K80" s="93"/>
      <c r="L80" s="93"/>
      <c r="M80" s="93"/>
      <c r="N80" s="93"/>
      <c r="O80" s="97"/>
      <c r="P80" s="95"/>
      <c r="Q80" s="95"/>
      <c r="R80" s="95"/>
      <c r="S80" s="95"/>
      <c r="T80" s="148">
        <f t="shared" si="11"/>
        <v>77</v>
      </c>
      <c r="U80" s="240">
        <f t="shared" si="12"/>
        <v>0.1</v>
      </c>
      <c r="V80" s="141">
        <f t="shared" si="10"/>
        <v>7.4404424085077192E-2</v>
      </c>
      <c r="W80" s="141">
        <f t="shared" si="10"/>
        <v>6.1755508974634443E-2</v>
      </c>
      <c r="X80" s="141">
        <f t="shared" si="10"/>
        <v>5.3378051021979456E-2</v>
      </c>
      <c r="Y80" s="141">
        <f t="shared" si="9"/>
        <v>5.3378051021979456E-2</v>
      </c>
      <c r="Z80" s="95"/>
      <c r="AA80" s="141">
        <f>'جدول مرگ و میر'!$H$4</f>
        <v>0.1</v>
      </c>
      <c r="AB80" s="95"/>
      <c r="AC80" s="97"/>
      <c r="AD80" s="98"/>
      <c r="AE80" s="98"/>
      <c r="AF80" s="98"/>
      <c r="AG80" s="98"/>
      <c r="AH80" s="98"/>
      <c r="AI80" s="97"/>
      <c r="AJ80" s="99"/>
      <c r="AK80" s="99"/>
      <c r="AL80" s="99"/>
      <c r="AM80" s="99"/>
      <c r="AN80" s="99"/>
      <c r="AO80" s="99"/>
      <c r="AP80" s="178"/>
      <c r="AQ80" s="99"/>
      <c r="AR80" s="99"/>
      <c r="AS80" s="99"/>
    </row>
    <row r="81" spans="1:45" ht="33" customHeight="1" x14ac:dyDescent="0.95">
      <c r="A81" s="91"/>
      <c r="B81" s="91"/>
      <c r="C81" s="91"/>
      <c r="D81" s="91"/>
      <c r="E81" s="91"/>
      <c r="F81" s="91"/>
      <c r="G81" s="91"/>
      <c r="H81" s="92"/>
      <c r="I81" s="93"/>
      <c r="J81" s="93"/>
      <c r="K81" s="93"/>
      <c r="L81" s="93"/>
      <c r="M81" s="93"/>
      <c r="N81" s="93"/>
      <c r="O81" s="97"/>
      <c r="P81" s="95"/>
      <c r="Q81" s="95"/>
      <c r="R81" s="95"/>
      <c r="S81" s="95"/>
      <c r="T81" s="148">
        <f t="shared" si="11"/>
        <v>78</v>
      </c>
      <c r="U81" s="240">
        <f t="shared" si="12"/>
        <v>0.1</v>
      </c>
      <c r="V81" s="141">
        <f t="shared" si="10"/>
        <v>7.4404424085077192E-2</v>
      </c>
      <c r="W81" s="141">
        <f t="shared" si="10"/>
        <v>6.1755508974634443E-2</v>
      </c>
      <c r="X81" s="141">
        <f t="shared" si="10"/>
        <v>5.3378051021979456E-2</v>
      </c>
      <c r="Y81" s="141">
        <f t="shared" si="9"/>
        <v>5.3378051021979456E-2</v>
      </c>
      <c r="Z81" s="95"/>
      <c r="AA81" s="141">
        <f>'جدول مرگ و میر'!$H$4</f>
        <v>0.1</v>
      </c>
      <c r="AB81" s="95"/>
      <c r="AC81" s="97"/>
      <c r="AD81" s="98"/>
      <c r="AE81" s="98"/>
      <c r="AF81" s="98"/>
      <c r="AG81" s="98"/>
      <c r="AH81" s="98"/>
      <c r="AI81" s="97"/>
      <c r="AJ81" s="99"/>
      <c r="AK81" s="99"/>
      <c r="AL81" s="99"/>
      <c r="AM81" s="99"/>
      <c r="AN81" s="99"/>
      <c r="AO81" s="99"/>
      <c r="AP81" s="178"/>
      <c r="AQ81" s="99"/>
      <c r="AR81" s="99"/>
      <c r="AS81" s="99"/>
    </row>
    <row r="82" spans="1:45" ht="33" customHeight="1" x14ac:dyDescent="0.95">
      <c r="A82" s="91"/>
      <c r="B82" s="91"/>
      <c r="C82" s="91"/>
      <c r="D82" s="91"/>
      <c r="E82" s="91"/>
      <c r="F82" s="91"/>
      <c r="G82" s="91"/>
      <c r="H82" s="92"/>
      <c r="I82" s="93"/>
      <c r="J82" s="93"/>
      <c r="K82" s="93"/>
      <c r="L82" s="93"/>
      <c r="M82" s="93"/>
      <c r="N82" s="93"/>
      <c r="O82" s="97"/>
      <c r="P82" s="95"/>
      <c r="Q82" s="95"/>
      <c r="R82" s="95"/>
      <c r="S82" s="95"/>
      <c r="T82" s="148">
        <f t="shared" si="11"/>
        <v>79</v>
      </c>
      <c r="U82" s="240">
        <f t="shared" si="12"/>
        <v>0.1</v>
      </c>
      <c r="V82" s="141">
        <f t="shared" si="10"/>
        <v>7.4404424085077192E-2</v>
      </c>
      <c r="W82" s="141">
        <f t="shared" si="10"/>
        <v>6.1755508974634443E-2</v>
      </c>
      <c r="X82" s="141">
        <f t="shared" si="10"/>
        <v>5.3378051021979456E-2</v>
      </c>
      <c r="Y82" s="141">
        <f t="shared" si="9"/>
        <v>5.3378051021979456E-2</v>
      </c>
      <c r="Z82" s="95"/>
      <c r="AA82" s="141">
        <f>'جدول مرگ و میر'!$H$4</f>
        <v>0.1</v>
      </c>
      <c r="AB82" s="95"/>
      <c r="AC82" s="97"/>
      <c r="AD82" s="98"/>
      <c r="AE82" s="98"/>
      <c r="AF82" s="98"/>
      <c r="AG82" s="98"/>
      <c r="AH82" s="98"/>
      <c r="AI82" s="97"/>
      <c r="AJ82" s="99"/>
      <c r="AK82" s="99"/>
      <c r="AL82" s="99"/>
      <c r="AM82" s="99"/>
      <c r="AN82" s="99"/>
      <c r="AO82" s="99"/>
      <c r="AP82" s="178"/>
      <c r="AQ82" s="99"/>
      <c r="AR82" s="99"/>
      <c r="AS82" s="99"/>
    </row>
    <row r="83" spans="1:45" ht="33" customHeight="1" x14ac:dyDescent="0.95">
      <c r="A83" s="91"/>
      <c r="B83" s="91"/>
      <c r="C83" s="91"/>
      <c r="D83" s="91"/>
      <c r="E83" s="91"/>
      <c r="F83" s="91"/>
      <c r="G83" s="91"/>
      <c r="H83" s="92"/>
      <c r="I83" s="93"/>
      <c r="J83" s="93"/>
      <c r="K83" s="93"/>
      <c r="L83" s="93"/>
      <c r="M83" s="93"/>
      <c r="N83" s="93"/>
      <c r="O83" s="97"/>
      <c r="P83" s="95"/>
      <c r="Q83" s="95"/>
      <c r="R83" s="95"/>
      <c r="S83" s="95"/>
      <c r="T83" s="148">
        <f t="shared" si="11"/>
        <v>80</v>
      </c>
      <c r="U83" s="240">
        <f t="shared" si="12"/>
        <v>0.1</v>
      </c>
      <c r="V83" s="141">
        <f t="shared" si="10"/>
        <v>7.4404424085077192E-2</v>
      </c>
      <c r="W83" s="141">
        <f t="shared" si="10"/>
        <v>6.1755508974634443E-2</v>
      </c>
      <c r="X83" s="141">
        <f t="shared" si="10"/>
        <v>5.3378051021979456E-2</v>
      </c>
      <c r="Y83" s="141">
        <f t="shared" si="9"/>
        <v>5.3378051021979456E-2</v>
      </c>
      <c r="Z83" s="95"/>
      <c r="AA83" s="141">
        <f>'جدول مرگ و میر'!$H$4</f>
        <v>0.1</v>
      </c>
      <c r="AB83" s="95"/>
      <c r="AC83" s="97"/>
      <c r="AD83" s="98"/>
      <c r="AE83" s="98"/>
      <c r="AF83" s="98"/>
      <c r="AG83" s="98"/>
      <c r="AH83" s="98"/>
      <c r="AI83" s="97"/>
      <c r="AJ83" s="99"/>
      <c r="AK83" s="99"/>
      <c r="AL83" s="99"/>
      <c r="AM83" s="99"/>
      <c r="AN83" s="99"/>
      <c r="AO83" s="99"/>
      <c r="AP83" s="178"/>
      <c r="AQ83" s="99"/>
      <c r="AR83" s="99"/>
      <c r="AS83" s="99"/>
    </row>
    <row r="84" spans="1:45" ht="33" customHeight="1" x14ac:dyDescent="0.95">
      <c r="A84" s="91"/>
      <c r="B84" s="91"/>
      <c r="C84" s="91"/>
      <c r="D84" s="91"/>
      <c r="E84" s="91"/>
      <c r="F84" s="91"/>
      <c r="G84" s="91"/>
      <c r="H84" s="92"/>
      <c r="I84" s="93"/>
      <c r="J84" s="93"/>
      <c r="K84" s="93"/>
      <c r="L84" s="93"/>
      <c r="M84" s="93"/>
      <c r="N84" s="93"/>
      <c r="O84" s="97"/>
      <c r="P84" s="95"/>
      <c r="Q84" s="95"/>
      <c r="R84" s="95"/>
      <c r="S84" s="95"/>
      <c r="T84" s="148">
        <f t="shared" si="11"/>
        <v>81</v>
      </c>
      <c r="U84" s="240">
        <f t="shared" si="12"/>
        <v>0.1</v>
      </c>
      <c r="V84" s="141">
        <f t="shared" si="10"/>
        <v>7.4404424085077192E-2</v>
      </c>
      <c r="W84" s="141">
        <f t="shared" si="10"/>
        <v>6.1755508974634443E-2</v>
      </c>
      <c r="X84" s="141">
        <f t="shared" si="10"/>
        <v>5.3378051021979456E-2</v>
      </c>
      <c r="Y84" s="141">
        <f t="shared" si="9"/>
        <v>5.3378051021979456E-2</v>
      </c>
      <c r="Z84" s="95"/>
      <c r="AA84" s="141">
        <f>'جدول مرگ و میر'!$H$4</f>
        <v>0.1</v>
      </c>
      <c r="AB84" s="95"/>
      <c r="AC84" s="97"/>
      <c r="AD84" s="98"/>
      <c r="AE84" s="98"/>
      <c r="AF84" s="98"/>
      <c r="AG84" s="98"/>
      <c r="AH84" s="98"/>
      <c r="AI84" s="97"/>
      <c r="AJ84" s="99"/>
      <c r="AK84" s="99"/>
      <c r="AL84" s="99"/>
      <c r="AM84" s="99"/>
      <c r="AN84" s="99"/>
      <c r="AO84" s="99"/>
      <c r="AP84" s="178"/>
      <c r="AQ84" s="99"/>
      <c r="AR84" s="99"/>
      <c r="AS84" s="99"/>
    </row>
    <row r="85" spans="1:45" ht="33" customHeight="1" x14ac:dyDescent="0.95">
      <c r="A85" s="91"/>
      <c r="B85" s="91"/>
      <c r="C85" s="91"/>
      <c r="D85" s="91"/>
      <c r="E85" s="91"/>
      <c r="F85" s="91"/>
      <c r="G85" s="91"/>
      <c r="H85" s="92"/>
      <c r="I85" s="93"/>
      <c r="J85" s="93"/>
      <c r="K85" s="93"/>
      <c r="L85" s="93"/>
      <c r="M85" s="93"/>
      <c r="N85" s="93"/>
      <c r="O85" s="97"/>
      <c r="P85" s="95"/>
      <c r="Q85" s="95"/>
      <c r="R85" s="95"/>
      <c r="S85" s="95"/>
      <c r="T85" s="148">
        <f t="shared" si="11"/>
        <v>82</v>
      </c>
      <c r="U85" s="240">
        <f t="shared" si="12"/>
        <v>0.1</v>
      </c>
      <c r="V85" s="141">
        <f t="shared" si="10"/>
        <v>7.4404424085077192E-2</v>
      </c>
      <c r="W85" s="141">
        <f t="shared" si="10"/>
        <v>6.1755508974634443E-2</v>
      </c>
      <c r="X85" s="141">
        <f t="shared" si="10"/>
        <v>5.3378051021979456E-2</v>
      </c>
      <c r="Y85" s="141">
        <f t="shared" si="9"/>
        <v>5.3378051021979456E-2</v>
      </c>
      <c r="Z85" s="95"/>
      <c r="AA85" s="141">
        <f>'جدول مرگ و میر'!$H$4</f>
        <v>0.1</v>
      </c>
      <c r="AB85" s="95"/>
      <c r="AC85" s="97"/>
      <c r="AD85" s="98"/>
      <c r="AE85" s="98"/>
      <c r="AF85" s="98"/>
      <c r="AG85" s="98"/>
      <c r="AH85" s="98"/>
      <c r="AI85" s="97"/>
      <c r="AJ85" s="99"/>
      <c r="AK85" s="99"/>
      <c r="AL85" s="99"/>
      <c r="AM85" s="99"/>
      <c r="AN85" s="99"/>
      <c r="AO85" s="99"/>
      <c r="AP85" s="178"/>
      <c r="AQ85" s="99"/>
      <c r="AR85" s="99"/>
      <c r="AS85" s="99"/>
    </row>
    <row r="86" spans="1:45" ht="33" customHeight="1" x14ac:dyDescent="0.95">
      <c r="A86" s="91"/>
      <c r="B86" s="91"/>
      <c r="C86" s="91"/>
      <c r="D86" s="91"/>
      <c r="E86" s="91"/>
      <c r="F86" s="91"/>
      <c r="G86" s="91"/>
      <c r="H86" s="92"/>
      <c r="I86" s="93"/>
      <c r="J86" s="93"/>
      <c r="K86" s="93"/>
      <c r="L86" s="93"/>
      <c r="M86" s="93"/>
      <c r="N86" s="93"/>
      <c r="O86" s="97"/>
      <c r="P86" s="95"/>
      <c r="Q86" s="95"/>
      <c r="R86" s="95"/>
      <c r="S86" s="95"/>
      <c r="T86" s="148">
        <f t="shared" si="11"/>
        <v>83</v>
      </c>
      <c r="U86" s="240">
        <f t="shared" si="12"/>
        <v>0.1</v>
      </c>
      <c r="V86" s="141">
        <f t="shared" si="10"/>
        <v>7.4404424085077192E-2</v>
      </c>
      <c r="W86" s="141">
        <f t="shared" si="10"/>
        <v>6.1755508974634443E-2</v>
      </c>
      <c r="X86" s="141">
        <f t="shared" si="10"/>
        <v>5.3378051021979456E-2</v>
      </c>
      <c r="Y86" s="141">
        <f t="shared" si="9"/>
        <v>5.3378051021979456E-2</v>
      </c>
      <c r="Z86" s="95"/>
      <c r="AA86" s="141">
        <f>'جدول مرگ و میر'!$H$4</f>
        <v>0.1</v>
      </c>
      <c r="AB86" s="95"/>
      <c r="AC86" s="97"/>
      <c r="AD86" s="98"/>
      <c r="AE86" s="98"/>
      <c r="AF86" s="98"/>
      <c r="AG86" s="98"/>
      <c r="AH86" s="98"/>
      <c r="AI86" s="97"/>
      <c r="AJ86" s="99"/>
      <c r="AK86" s="99"/>
      <c r="AL86" s="99"/>
      <c r="AM86" s="99"/>
      <c r="AN86" s="99"/>
      <c r="AO86" s="99"/>
      <c r="AP86" s="178"/>
      <c r="AQ86" s="99"/>
      <c r="AR86" s="99"/>
      <c r="AS86" s="99"/>
    </row>
    <row r="87" spans="1:45" ht="33" customHeight="1" x14ac:dyDescent="0.95">
      <c r="A87" s="91"/>
      <c r="B87" s="91"/>
      <c r="C87" s="91"/>
      <c r="D87" s="91"/>
      <c r="E87" s="91"/>
      <c r="F87" s="91"/>
      <c r="G87" s="91"/>
      <c r="H87" s="92"/>
      <c r="I87" s="93"/>
      <c r="J87" s="93"/>
      <c r="K87" s="93"/>
      <c r="L87" s="93"/>
      <c r="M87" s="93"/>
      <c r="N87" s="93"/>
      <c r="O87" s="97"/>
      <c r="P87" s="95"/>
      <c r="Q87" s="95"/>
      <c r="R87" s="95"/>
      <c r="S87" s="95"/>
      <c r="T87" s="148">
        <f t="shared" si="11"/>
        <v>84</v>
      </c>
      <c r="U87" s="240">
        <f t="shared" si="12"/>
        <v>0.1</v>
      </c>
      <c r="V87" s="141">
        <f t="shared" si="10"/>
        <v>7.4404424085077192E-2</v>
      </c>
      <c r="W87" s="141">
        <f t="shared" si="10"/>
        <v>6.1755508974634443E-2</v>
      </c>
      <c r="X87" s="141">
        <f t="shared" si="10"/>
        <v>5.3378051021979456E-2</v>
      </c>
      <c r="Y87" s="141">
        <f t="shared" si="9"/>
        <v>5.3378051021979456E-2</v>
      </c>
      <c r="Z87" s="95"/>
      <c r="AA87" s="141">
        <f>'جدول مرگ و میر'!$H$4</f>
        <v>0.1</v>
      </c>
      <c r="AB87" s="95"/>
      <c r="AC87" s="97"/>
      <c r="AD87" s="98"/>
      <c r="AE87" s="98"/>
      <c r="AF87" s="98"/>
      <c r="AG87" s="98"/>
      <c r="AH87" s="98"/>
      <c r="AI87" s="97"/>
      <c r="AJ87" s="99"/>
      <c r="AK87" s="99"/>
      <c r="AL87" s="99"/>
      <c r="AM87" s="99"/>
      <c r="AN87" s="99"/>
      <c r="AO87" s="99"/>
      <c r="AP87" s="178"/>
      <c r="AQ87" s="99"/>
      <c r="AR87" s="99"/>
      <c r="AS87" s="99"/>
    </row>
    <row r="88" spans="1:45" ht="33" customHeight="1" x14ac:dyDescent="0.95">
      <c r="A88" s="91"/>
      <c r="B88" s="91"/>
      <c r="C88" s="91"/>
      <c r="D88" s="91"/>
      <c r="E88" s="91"/>
      <c r="F88" s="91"/>
      <c r="G88" s="91"/>
      <c r="H88" s="92"/>
      <c r="I88" s="93"/>
      <c r="J88" s="93"/>
      <c r="K88" s="93"/>
      <c r="L88" s="93"/>
      <c r="M88" s="93"/>
      <c r="N88" s="93"/>
      <c r="O88" s="97"/>
      <c r="P88" s="95"/>
      <c r="Q88" s="95"/>
      <c r="R88" s="95"/>
      <c r="S88" s="95"/>
      <c r="T88" s="148">
        <f t="shared" si="11"/>
        <v>85</v>
      </c>
      <c r="U88" s="240">
        <f t="shared" si="12"/>
        <v>0.1</v>
      </c>
      <c r="V88" s="141">
        <f t="shared" si="10"/>
        <v>7.4404424085077192E-2</v>
      </c>
      <c r="W88" s="141">
        <f t="shared" si="10"/>
        <v>6.1755508974634443E-2</v>
      </c>
      <c r="X88" s="141">
        <f t="shared" si="10"/>
        <v>5.3378051021979456E-2</v>
      </c>
      <c r="Y88" s="141">
        <f t="shared" si="9"/>
        <v>5.3378051021979456E-2</v>
      </c>
      <c r="Z88" s="95"/>
      <c r="AA88" s="141">
        <f>'جدول مرگ و میر'!$H$4</f>
        <v>0.1</v>
      </c>
      <c r="AB88" s="95"/>
      <c r="AC88" s="97"/>
      <c r="AD88" s="98"/>
      <c r="AE88" s="98"/>
      <c r="AF88" s="98"/>
      <c r="AG88" s="98"/>
      <c r="AH88" s="98"/>
      <c r="AI88" s="97"/>
      <c r="AJ88" s="99"/>
      <c r="AK88" s="99"/>
      <c r="AL88" s="99"/>
      <c r="AM88" s="99"/>
      <c r="AN88" s="99"/>
      <c r="AO88" s="99"/>
      <c r="AP88" s="178"/>
      <c r="AQ88" s="99"/>
      <c r="AR88" s="99"/>
      <c r="AS88" s="99"/>
    </row>
    <row r="89" spans="1:45" ht="33" customHeight="1" x14ac:dyDescent="0.95">
      <c r="A89" s="91"/>
      <c r="B89" s="91"/>
      <c r="C89" s="91"/>
      <c r="D89" s="91"/>
      <c r="E89" s="91"/>
      <c r="F89" s="91"/>
      <c r="G89" s="91"/>
      <c r="H89" s="92"/>
      <c r="I89" s="93"/>
      <c r="J89" s="93"/>
      <c r="K89" s="93"/>
      <c r="L89" s="93"/>
      <c r="M89" s="93"/>
      <c r="N89" s="93"/>
      <c r="O89" s="97"/>
      <c r="P89" s="95"/>
      <c r="Q89" s="95"/>
      <c r="R89" s="95"/>
      <c r="S89" s="95"/>
      <c r="T89" s="148">
        <f t="shared" si="11"/>
        <v>86</v>
      </c>
      <c r="U89" s="240">
        <f t="shared" si="12"/>
        <v>0.1</v>
      </c>
      <c r="V89" s="141">
        <f t="shared" si="10"/>
        <v>7.4404424085077192E-2</v>
      </c>
      <c r="W89" s="141">
        <f t="shared" si="10"/>
        <v>6.1755508974634443E-2</v>
      </c>
      <c r="X89" s="141">
        <f t="shared" si="10"/>
        <v>5.3378051021979456E-2</v>
      </c>
      <c r="Y89" s="141">
        <f t="shared" si="9"/>
        <v>5.3378051021979456E-2</v>
      </c>
      <c r="Z89" s="95"/>
      <c r="AA89" s="141">
        <f>'جدول مرگ و میر'!$H$4</f>
        <v>0.1</v>
      </c>
      <c r="AB89" s="95"/>
      <c r="AC89" s="97"/>
      <c r="AD89" s="98"/>
      <c r="AE89" s="98"/>
      <c r="AF89" s="98"/>
      <c r="AG89" s="98"/>
      <c r="AH89" s="98"/>
      <c r="AI89" s="97"/>
      <c r="AJ89" s="99"/>
      <c r="AK89" s="99"/>
      <c r="AL89" s="99"/>
      <c r="AM89" s="99"/>
      <c r="AN89" s="99"/>
      <c r="AO89" s="99"/>
      <c r="AP89" s="178"/>
      <c r="AQ89" s="99"/>
      <c r="AR89" s="99"/>
      <c r="AS89" s="99"/>
    </row>
    <row r="90" spans="1:45" ht="33" customHeight="1" x14ac:dyDescent="0.95">
      <c r="A90" s="91"/>
      <c r="B90" s="91"/>
      <c r="C90" s="91"/>
      <c r="D90" s="91"/>
      <c r="E90" s="91"/>
      <c r="F90" s="91"/>
      <c r="G90" s="91"/>
      <c r="H90" s="92"/>
      <c r="I90" s="93"/>
      <c r="J90" s="93"/>
      <c r="K90" s="93"/>
      <c r="L90" s="93"/>
      <c r="M90" s="93"/>
      <c r="N90" s="93"/>
      <c r="O90" s="97"/>
      <c r="P90" s="95"/>
      <c r="Q90" s="95"/>
      <c r="R90" s="95"/>
      <c r="S90" s="95"/>
      <c r="T90" s="148">
        <f t="shared" si="11"/>
        <v>87</v>
      </c>
      <c r="U90" s="240">
        <f t="shared" si="12"/>
        <v>0.1</v>
      </c>
      <c r="V90" s="141">
        <f t="shared" si="10"/>
        <v>7.4404424085077192E-2</v>
      </c>
      <c r="W90" s="141">
        <f t="shared" si="10"/>
        <v>6.1755508974634443E-2</v>
      </c>
      <c r="X90" s="141">
        <f t="shared" si="10"/>
        <v>5.3378051021979456E-2</v>
      </c>
      <c r="Y90" s="141">
        <f t="shared" si="9"/>
        <v>5.3378051021979456E-2</v>
      </c>
      <c r="Z90" s="95"/>
      <c r="AA90" s="141">
        <f>'جدول مرگ و میر'!$H$4</f>
        <v>0.1</v>
      </c>
      <c r="AB90" s="95"/>
      <c r="AC90" s="97"/>
      <c r="AD90" s="98"/>
      <c r="AE90" s="98"/>
      <c r="AF90" s="98"/>
      <c r="AG90" s="98"/>
      <c r="AH90" s="98"/>
      <c r="AI90" s="97"/>
      <c r="AJ90" s="99"/>
      <c r="AK90" s="99"/>
      <c r="AL90" s="99"/>
      <c r="AM90" s="99"/>
      <c r="AN90" s="99"/>
      <c r="AO90" s="99"/>
      <c r="AP90" s="178"/>
      <c r="AQ90" s="99"/>
      <c r="AR90" s="99"/>
      <c r="AS90" s="99"/>
    </row>
    <row r="91" spans="1:45" ht="33" customHeight="1" x14ac:dyDescent="0.95">
      <c r="A91" s="91"/>
      <c r="B91" s="91"/>
      <c r="C91" s="91"/>
      <c r="D91" s="91"/>
      <c r="E91" s="91"/>
      <c r="F91" s="91"/>
      <c r="G91" s="91"/>
      <c r="H91" s="92"/>
      <c r="I91" s="93"/>
      <c r="J91" s="93"/>
      <c r="K91" s="93"/>
      <c r="L91" s="93"/>
      <c r="M91" s="93"/>
      <c r="N91" s="93"/>
      <c r="O91" s="97"/>
      <c r="P91" s="95"/>
      <c r="Q91" s="95"/>
      <c r="R91" s="95"/>
      <c r="S91" s="95"/>
      <c r="T91" s="148">
        <f t="shared" si="11"/>
        <v>88</v>
      </c>
      <c r="U91" s="240">
        <f t="shared" si="12"/>
        <v>0.1</v>
      </c>
      <c r="V91" s="141">
        <f t="shared" si="10"/>
        <v>7.4404424085077192E-2</v>
      </c>
      <c r="W91" s="141">
        <f t="shared" si="10"/>
        <v>6.1755508974634443E-2</v>
      </c>
      <c r="X91" s="141">
        <f t="shared" si="10"/>
        <v>5.3378051021979456E-2</v>
      </c>
      <c r="Y91" s="141">
        <f t="shared" si="9"/>
        <v>5.3378051021979456E-2</v>
      </c>
      <c r="Z91" s="95"/>
      <c r="AA91" s="141">
        <f>'جدول مرگ و میر'!$H$4</f>
        <v>0.1</v>
      </c>
      <c r="AB91" s="95"/>
      <c r="AC91" s="97"/>
      <c r="AD91" s="98"/>
      <c r="AE91" s="98"/>
      <c r="AF91" s="98"/>
      <c r="AG91" s="98"/>
      <c r="AH91" s="98"/>
      <c r="AI91" s="97"/>
      <c r="AJ91" s="99"/>
      <c r="AK91" s="99"/>
      <c r="AL91" s="99"/>
      <c r="AM91" s="99"/>
      <c r="AN91" s="99"/>
      <c r="AO91" s="99"/>
      <c r="AP91" s="178"/>
      <c r="AQ91" s="99"/>
      <c r="AR91" s="99"/>
      <c r="AS91" s="99"/>
    </row>
    <row r="92" spans="1:45" ht="33" customHeight="1" x14ac:dyDescent="0.95">
      <c r="A92" s="91"/>
      <c r="B92" s="91"/>
      <c r="C92" s="91"/>
      <c r="D92" s="91"/>
      <c r="E92" s="91"/>
      <c r="F92" s="91"/>
      <c r="G92" s="91"/>
      <c r="H92" s="92"/>
      <c r="I92" s="93"/>
      <c r="J92" s="93"/>
      <c r="K92" s="93"/>
      <c r="L92" s="93"/>
      <c r="M92" s="93"/>
      <c r="N92" s="93"/>
      <c r="O92" s="97"/>
      <c r="P92" s="95"/>
      <c r="Q92" s="95"/>
      <c r="R92" s="95"/>
      <c r="S92" s="95"/>
      <c r="T92" s="148">
        <f t="shared" si="11"/>
        <v>89</v>
      </c>
      <c r="U92" s="240">
        <f t="shared" si="12"/>
        <v>0.1</v>
      </c>
      <c r="V92" s="141">
        <f t="shared" si="10"/>
        <v>7.4404424085077192E-2</v>
      </c>
      <c r="W92" s="141">
        <f t="shared" si="10"/>
        <v>6.1755508974634443E-2</v>
      </c>
      <c r="X92" s="141">
        <f t="shared" si="10"/>
        <v>5.3378051021979456E-2</v>
      </c>
      <c r="Y92" s="141">
        <f t="shared" si="9"/>
        <v>5.3378051021979456E-2</v>
      </c>
      <c r="Z92" s="95"/>
      <c r="AA92" s="141">
        <f>'جدول مرگ و میر'!$H$4</f>
        <v>0.1</v>
      </c>
      <c r="AB92" s="95"/>
      <c r="AC92" s="97"/>
      <c r="AD92" s="98"/>
      <c r="AE92" s="98"/>
      <c r="AF92" s="98"/>
      <c r="AG92" s="98"/>
      <c r="AH92" s="98"/>
      <c r="AI92" s="97"/>
      <c r="AJ92" s="99"/>
      <c r="AK92" s="99"/>
      <c r="AL92" s="99"/>
      <c r="AM92" s="99"/>
      <c r="AN92" s="99"/>
      <c r="AO92" s="99"/>
      <c r="AP92" s="178"/>
      <c r="AQ92" s="99"/>
      <c r="AR92" s="99"/>
      <c r="AS92" s="99"/>
    </row>
    <row r="93" spans="1:45" ht="33" customHeight="1" x14ac:dyDescent="0.95">
      <c r="A93" s="91"/>
      <c r="B93" s="91"/>
      <c r="C93" s="91"/>
      <c r="D93" s="91"/>
      <c r="E93" s="91"/>
      <c r="F93" s="91"/>
      <c r="G93" s="91"/>
      <c r="H93" s="92"/>
      <c r="I93" s="93"/>
      <c r="J93" s="93"/>
      <c r="K93" s="93"/>
      <c r="L93" s="93"/>
      <c r="M93" s="93"/>
      <c r="N93" s="93"/>
      <c r="O93" s="97"/>
      <c r="P93" s="95"/>
      <c r="Q93" s="95"/>
      <c r="R93" s="95"/>
      <c r="S93" s="95"/>
      <c r="T93" s="148">
        <f t="shared" si="11"/>
        <v>90</v>
      </c>
      <c r="U93" s="240">
        <f t="shared" si="12"/>
        <v>0.1</v>
      </c>
      <c r="V93" s="141">
        <f t="shared" si="10"/>
        <v>7.4404424085077192E-2</v>
      </c>
      <c r="W93" s="141">
        <f t="shared" si="10"/>
        <v>6.1755508974634443E-2</v>
      </c>
      <c r="X93" s="141">
        <f t="shared" si="10"/>
        <v>5.3378051021979456E-2</v>
      </c>
      <c r="Y93" s="141">
        <f t="shared" si="9"/>
        <v>5.3378051021979456E-2</v>
      </c>
      <c r="Z93" s="95"/>
      <c r="AA93" s="141">
        <f>'جدول مرگ و میر'!$H$4</f>
        <v>0.1</v>
      </c>
      <c r="AB93" s="95"/>
      <c r="AC93" s="97"/>
      <c r="AD93" s="98"/>
      <c r="AE93" s="98"/>
      <c r="AF93" s="98"/>
      <c r="AG93" s="98"/>
      <c r="AH93" s="98"/>
      <c r="AI93" s="97"/>
      <c r="AJ93" s="99"/>
      <c r="AK93" s="99"/>
      <c r="AL93" s="99"/>
      <c r="AM93" s="99"/>
      <c r="AN93" s="99"/>
      <c r="AO93" s="99"/>
      <c r="AP93" s="178"/>
      <c r="AQ93" s="99"/>
      <c r="AR93" s="99"/>
      <c r="AS93" s="99"/>
    </row>
    <row r="94" spans="1:45" ht="33" customHeight="1" x14ac:dyDescent="0.95">
      <c r="A94" s="91"/>
      <c r="B94" s="91"/>
      <c r="C94" s="91"/>
      <c r="D94" s="91"/>
      <c r="E94" s="91"/>
      <c r="F94" s="91"/>
      <c r="G94" s="91"/>
      <c r="H94" s="92"/>
      <c r="I94" s="93"/>
      <c r="J94" s="93"/>
      <c r="K94" s="93"/>
      <c r="L94" s="93"/>
      <c r="M94" s="93"/>
      <c r="N94" s="93"/>
      <c r="O94" s="97"/>
      <c r="P94" s="95"/>
      <c r="Q94" s="95"/>
      <c r="R94" s="95"/>
      <c r="S94" s="95"/>
      <c r="T94" s="148">
        <f t="shared" si="11"/>
        <v>91</v>
      </c>
      <c r="U94" s="240">
        <f t="shared" si="12"/>
        <v>0.1</v>
      </c>
      <c r="V94" s="141">
        <f t="shared" si="10"/>
        <v>7.4404424085077192E-2</v>
      </c>
      <c r="W94" s="141">
        <f t="shared" si="10"/>
        <v>6.1755508974634443E-2</v>
      </c>
      <c r="X94" s="141">
        <f t="shared" si="10"/>
        <v>5.3378051021979456E-2</v>
      </c>
      <c r="Y94" s="141">
        <f t="shared" si="9"/>
        <v>5.3378051021979456E-2</v>
      </c>
      <c r="Z94" s="95"/>
      <c r="AA94" s="141">
        <f>'جدول مرگ و میر'!$H$4</f>
        <v>0.1</v>
      </c>
      <c r="AB94" s="95"/>
      <c r="AC94" s="97"/>
      <c r="AD94" s="98"/>
      <c r="AE94" s="98"/>
      <c r="AF94" s="98"/>
      <c r="AG94" s="98"/>
      <c r="AH94" s="98"/>
      <c r="AI94" s="97"/>
      <c r="AJ94" s="99"/>
      <c r="AK94" s="99"/>
      <c r="AL94" s="99"/>
      <c r="AM94" s="99"/>
      <c r="AN94" s="99"/>
      <c r="AO94" s="99"/>
      <c r="AP94" s="178"/>
      <c r="AQ94" s="99"/>
      <c r="AR94" s="99"/>
      <c r="AS94" s="99"/>
    </row>
    <row r="95" spans="1:45" ht="33" customHeight="1" x14ac:dyDescent="0.95">
      <c r="A95" s="91"/>
      <c r="B95" s="91"/>
      <c r="C95" s="91"/>
      <c r="D95" s="91"/>
      <c r="E95" s="91"/>
      <c r="F95" s="91"/>
      <c r="G95" s="91"/>
      <c r="H95" s="92"/>
      <c r="I95" s="93"/>
      <c r="J95" s="93"/>
      <c r="K95" s="93"/>
      <c r="L95" s="93"/>
      <c r="M95" s="93"/>
      <c r="N95" s="93"/>
      <c r="O95" s="97"/>
      <c r="P95" s="95"/>
      <c r="Q95" s="95"/>
      <c r="R95" s="95"/>
      <c r="S95" s="95"/>
      <c r="T95" s="148">
        <f t="shared" si="11"/>
        <v>92</v>
      </c>
      <c r="U95" s="240">
        <f t="shared" si="12"/>
        <v>0.1</v>
      </c>
      <c r="V95" s="141">
        <f t="shared" si="10"/>
        <v>7.4404424085077192E-2</v>
      </c>
      <c r="W95" s="141">
        <f t="shared" si="10"/>
        <v>6.1755508974634443E-2</v>
      </c>
      <c r="X95" s="141">
        <f t="shared" si="10"/>
        <v>5.3378051021979456E-2</v>
      </c>
      <c r="Y95" s="141">
        <f t="shared" si="9"/>
        <v>5.3378051021979456E-2</v>
      </c>
      <c r="Z95" s="95"/>
      <c r="AA95" s="141">
        <f>'جدول مرگ و میر'!$H$4</f>
        <v>0.1</v>
      </c>
      <c r="AB95" s="95"/>
      <c r="AC95" s="97"/>
      <c r="AD95" s="98"/>
      <c r="AE95" s="98"/>
      <c r="AF95" s="98"/>
      <c r="AG95" s="98"/>
      <c r="AH95" s="98"/>
      <c r="AI95" s="97"/>
      <c r="AJ95" s="99"/>
      <c r="AK95" s="99"/>
      <c r="AL95" s="99"/>
      <c r="AM95" s="99"/>
      <c r="AN95" s="99"/>
      <c r="AO95" s="99"/>
      <c r="AP95" s="178"/>
      <c r="AQ95" s="99"/>
      <c r="AR95" s="99"/>
      <c r="AS95" s="99"/>
    </row>
    <row r="96" spans="1:45" ht="33" customHeight="1" x14ac:dyDescent="0.95">
      <c r="A96" s="91"/>
      <c r="B96" s="91"/>
      <c r="C96" s="91"/>
      <c r="D96" s="91"/>
      <c r="E96" s="91"/>
      <c r="F96" s="91"/>
      <c r="G96" s="91"/>
      <c r="H96" s="92"/>
      <c r="I96" s="93"/>
      <c r="J96" s="93"/>
      <c r="K96" s="93"/>
      <c r="L96" s="93"/>
      <c r="M96" s="93"/>
      <c r="N96" s="93"/>
      <c r="O96" s="97"/>
      <c r="P96" s="95"/>
      <c r="Q96" s="95"/>
      <c r="R96" s="95"/>
      <c r="S96" s="95"/>
      <c r="T96" s="148">
        <f t="shared" si="11"/>
        <v>93</v>
      </c>
      <c r="U96" s="240">
        <f t="shared" si="12"/>
        <v>0.1</v>
      </c>
      <c r="V96" s="141">
        <f t="shared" si="10"/>
        <v>7.4404424085077192E-2</v>
      </c>
      <c r="W96" s="141">
        <f t="shared" si="10"/>
        <v>6.1755508974634443E-2</v>
      </c>
      <c r="X96" s="141">
        <f t="shared" si="10"/>
        <v>5.3378051021979456E-2</v>
      </c>
      <c r="Y96" s="141">
        <f t="shared" si="9"/>
        <v>5.3378051021979456E-2</v>
      </c>
      <c r="Z96" s="95"/>
      <c r="AA96" s="141">
        <f>'جدول مرگ و میر'!$H$4</f>
        <v>0.1</v>
      </c>
      <c r="AB96" s="95"/>
      <c r="AC96" s="97"/>
      <c r="AD96" s="98"/>
      <c r="AE96" s="98"/>
      <c r="AF96" s="98"/>
      <c r="AG96" s="98"/>
      <c r="AH96" s="98"/>
      <c r="AI96" s="97"/>
      <c r="AJ96" s="99"/>
      <c r="AK96" s="99"/>
      <c r="AL96" s="99"/>
      <c r="AM96" s="99"/>
      <c r="AN96" s="99"/>
      <c r="AO96" s="99"/>
      <c r="AP96" s="178"/>
      <c r="AQ96" s="99"/>
      <c r="AR96" s="99"/>
      <c r="AS96" s="99"/>
    </row>
    <row r="97" spans="1:45" ht="33" customHeight="1" x14ac:dyDescent="0.95">
      <c r="A97" s="91"/>
      <c r="B97" s="91"/>
      <c r="C97" s="91"/>
      <c r="D97" s="91"/>
      <c r="E97" s="91"/>
      <c r="F97" s="91"/>
      <c r="G97" s="91"/>
      <c r="H97" s="92"/>
      <c r="I97" s="93"/>
      <c r="J97" s="93"/>
      <c r="K97" s="93"/>
      <c r="L97" s="93"/>
      <c r="M97" s="93"/>
      <c r="N97" s="93"/>
      <c r="O97" s="97"/>
      <c r="P97" s="95"/>
      <c r="Q97" s="95"/>
      <c r="R97" s="95"/>
      <c r="S97" s="95"/>
      <c r="T97" s="148">
        <f t="shared" si="11"/>
        <v>94</v>
      </c>
      <c r="U97" s="240">
        <f t="shared" si="12"/>
        <v>0.1</v>
      </c>
      <c r="V97" s="141">
        <f t="shared" si="10"/>
        <v>7.4404424085077192E-2</v>
      </c>
      <c r="W97" s="141">
        <f t="shared" si="10"/>
        <v>6.1755508974634443E-2</v>
      </c>
      <c r="X97" s="141">
        <f t="shared" si="10"/>
        <v>5.3378051021979456E-2</v>
      </c>
      <c r="Y97" s="141">
        <f t="shared" si="9"/>
        <v>5.3378051021979456E-2</v>
      </c>
      <c r="Z97" s="95"/>
      <c r="AA97" s="141">
        <f>'جدول مرگ و میر'!$H$4</f>
        <v>0.1</v>
      </c>
      <c r="AB97" s="95"/>
      <c r="AC97" s="97"/>
      <c r="AD97" s="98"/>
      <c r="AE97" s="98"/>
      <c r="AF97" s="98"/>
      <c r="AG97" s="98"/>
      <c r="AH97" s="98"/>
      <c r="AI97" s="97"/>
      <c r="AJ97" s="99"/>
      <c r="AK97" s="99"/>
      <c r="AL97" s="99"/>
      <c r="AM97" s="99"/>
      <c r="AN97" s="99"/>
      <c r="AO97" s="99"/>
      <c r="AP97" s="178"/>
      <c r="AQ97" s="99"/>
      <c r="AR97" s="99"/>
      <c r="AS97" s="99"/>
    </row>
    <row r="98" spans="1:45" ht="33" customHeight="1" x14ac:dyDescent="0.95">
      <c r="A98" s="91"/>
      <c r="B98" s="91"/>
      <c r="C98" s="91"/>
      <c r="D98" s="91"/>
      <c r="E98" s="91"/>
      <c r="F98" s="91"/>
      <c r="G98" s="91"/>
      <c r="H98" s="92"/>
      <c r="I98" s="93"/>
      <c r="J98" s="93"/>
      <c r="K98" s="93"/>
      <c r="L98" s="93"/>
      <c r="M98" s="93"/>
      <c r="N98" s="93"/>
      <c r="O98" s="97"/>
      <c r="P98" s="95"/>
      <c r="Q98" s="95"/>
      <c r="R98" s="95"/>
      <c r="S98" s="95"/>
      <c r="T98" s="148">
        <f t="shared" si="11"/>
        <v>95</v>
      </c>
      <c r="U98" s="240">
        <f t="shared" si="12"/>
        <v>0.1</v>
      </c>
      <c r="V98" s="141">
        <f t="shared" si="10"/>
        <v>7.4404424085077192E-2</v>
      </c>
      <c r="W98" s="141">
        <f t="shared" si="10"/>
        <v>6.1755508974634443E-2</v>
      </c>
      <c r="X98" s="141">
        <f t="shared" si="10"/>
        <v>5.3378051021979456E-2</v>
      </c>
      <c r="Y98" s="141">
        <f t="shared" si="9"/>
        <v>5.3378051021979456E-2</v>
      </c>
      <c r="Z98" s="95"/>
      <c r="AA98" s="141">
        <f>'جدول مرگ و میر'!$H$4</f>
        <v>0.1</v>
      </c>
      <c r="AB98" s="95"/>
      <c r="AC98" s="97"/>
      <c r="AD98" s="98"/>
      <c r="AE98" s="98"/>
      <c r="AF98" s="98"/>
      <c r="AG98" s="98"/>
      <c r="AH98" s="98"/>
      <c r="AI98" s="97"/>
      <c r="AJ98" s="99"/>
      <c r="AK98" s="99"/>
      <c r="AL98" s="99"/>
      <c r="AM98" s="99"/>
      <c r="AN98" s="99"/>
      <c r="AO98" s="99"/>
      <c r="AP98" s="178"/>
      <c r="AQ98" s="99"/>
      <c r="AR98" s="99"/>
      <c r="AS98" s="99"/>
    </row>
    <row r="99" spans="1:45" ht="33" customHeight="1" x14ac:dyDescent="0.95">
      <c r="A99" s="91"/>
      <c r="B99" s="91"/>
      <c r="C99" s="91"/>
      <c r="D99" s="91"/>
      <c r="E99" s="91"/>
      <c r="F99" s="91"/>
      <c r="G99" s="91"/>
      <c r="H99" s="92"/>
      <c r="I99" s="93"/>
      <c r="J99" s="93"/>
      <c r="K99" s="93"/>
      <c r="L99" s="93"/>
      <c r="M99" s="93"/>
      <c r="N99" s="93"/>
      <c r="O99" s="97"/>
      <c r="P99" s="95"/>
      <c r="Q99" s="95"/>
      <c r="R99" s="95"/>
      <c r="S99" s="95"/>
      <c r="T99" s="148">
        <f t="shared" si="11"/>
        <v>96</v>
      </c>
      <c r="U99" s="240">
        <f t="shared" si="12"/>
        <v>0.1</v>
      </c>
      <c r="V99" s="141">
        <f t="shared" si="10"/>
        <v>7.4404424085077192E-2</v>
      </c>
      <c r="W99" s="141">
        <f t="shared" si="10"/>
        <v>6.1755508974634443E-2</v>
      </c>
      <c r="X99" s="141">
        <f t="shared" si="10"/>
        <v>5.3378051021979456E-2</v>
      </c>
      <c r="Y99" s="141">
        <f t="shared" si="9"/>
        <v>5.3378051021979456E-2</v>
      </c>
      <c r="Z99" s="95"/>
      <c r="AA99" s="141">
        <f>'جدول مرگ و میر'!$H$4</f>
        <v>0.1</v>
      </c>
      <c r="AB99" s="95"/>
      <c r="AC99" s="97"/>
      <c r="AD99" s="98"/>
      <c r="AE99" s="98"/>
      <c r="AF99" s="98"/>
      <c r="AG99" s="98"/>
      <c r="AH99" s="98"/>
      <c r="AI99" s="97"/>
      <c r="AJ99" s="99"/>
      <c r="AK99" s="99"/>
      <c r="AL99" s="99"/>
      <c r="AM99" s="99"/>
      <c r="AN99" s="99"/>
      <c r="AO99" s="99"/>
      <c r="AP99" s="178"/>
      <c r="AQ99" s="99"/>
      <c r="AR99" s="99"/>
      <c r="AS99" s="99"/>
    </row>
    <row r="100" spans="1:45" ht="33" customHeight="1" x14ac:dyDescent="0.95">
      <c r="A100" s="91"/>
      <c r="B100" s="91"/>
      <c r="C100" s="91"/>
      <c r="D100" s="91"/>
      <c r="E100" s="91"/>
      <c r="F100" s="91"/>
      <c r="G100" s="91"/>
      <c r="H100" s="92"/>
      <c r="I100" s="93"/>
      <c r="J100" s="93"/>
      <c r="K100" s="93"/>
      <c r="L100" s="93"/>
      <c r="M100" s="93"/>
      <c r="N100" s="93"/>
      <c r="O100" s="97"/>
      <c r="P100" s="95"/>
      <c r="Q100" s="95"/>
      <c r="R100" s="95"/>
      <c r="S100" s="95"/>
      <c r="T100" s="148">
        <f t="shared" si="11"/>
        <v>97</v>
      </c>
      <c r="U100" s="240">
        <f t="shared" si="12"/>
        <v>0.1</v>
      </c>
      <c r="V100" s="141">
        <f t="shared" si="10"/>
        <v>7.4404424085077192E-2</v>
      </c>
      <c r="W100" s="141">
        <f t="shared" si="10"/>
        <v>6.1755508974634443E-2</v>
      </c>
      <c r="X100" s="141">
        <f t="shared" si="10"/>
        <v>5.3378051021979456E-2</v>
      </c>
      <c r="Y100" s="141">
        <f t="shared" ref="Y100:Y109" si="13">LOOKUP($Q$7,$U$3:$X$3,U100:X100)</f>
        <v>5.3378051021979456E-2</v>
      </c>
      <c r="Z100" s="95"/>
      <c r="AA100" s="141">
        <f>'جدول مرگ و میر'!$H$4</f>
        <v>0.1</v>
      </c>
      <c r="AB100" s="95"/>
      <c r="AC100" s="97"/>
      <c r="AD100" s="98"/>
      <c r="AE100" s="98"/>
      <c r="AF100" s="98"/>
      <c r="AG100" s="98"/>
      <c r="AH100" s="98"/>
      <c r="AI100" s="97"/>
      <c r="AJ100" s="99"/>
      <c r="AK100" s="99"/>
      <c r="AL100" s="99"/>
      <c r="AM100" s="99"/>
      <c r="AN100" s="99"/>
      <c r="AO100" s="99"/>
      <c r="AP100" s="178"/>
      <c r="AQ100" s="99"/>
      <c r="AR100" s="99"/>
      <c r="AS100" s="99"/>
    </row>
    <row r="101" spans="1:45" ht="33" customHeight="1" x14ac:dyDescent="0.95">
      <c r="A101" s="91"/>
      <c r="B101" s="91"/>
      <c r="C101" s="91"/>
      <c r="D101" s="91"/>
      <c r="E101" s="91"/>
      <c r="F101" s="91"/>
      <c r="G101" s="91"/>
      <c r="H101" s="92"/>
      <c r="I101" s="93"/>
      <c r="J101" s="93"/>
      <c r="K101" s="93"/>
      <c r="L101" s="93"/>
      <c r="M101" s="93"/>
      <c r="N101" s="93"/>
      <c r="O101" s="97"/>
      <c r="P101" s="95"/>
      <c r="Q101" s="95"/>
      <c r="R101" s="95"/>
      <c r="S101" s="95"/>
      <c r="T101" s="148">
        <f t="shared" si="11"/>
        <v>98</v>
      </c>
      <c r="U101" s="240">
        <f t="shared" si="12"/>
        <v>0.1</v>
      </c>
      <c r="V101" s="141">
        <f t="shared" si="10"/>
        <v>7.4404424085077192E-2</v>
      </c>
      <c r="W101" s="141">
        <f t="shared" si="10"/>
        <v>6.1755508974634443E-2</v>
      </c>
      <c r="X101" s="141">
        <f t="shared" si="10"/>
        <v>5.3378051021979456E-2</v>
      </c>
      <c r="Y101" s="141">
        <f t="shared" si="13"/>
        <v>5.3378051021979456E-2</v>
      </c>
      <c r="Z101" s="95"/>
      <c r="AA101" s="141">
        <f>'جدول مرگ و میر'!$H$4</f>
        <v>0.1</v>
      </c>
      <c r="AB101" s="95"/>
      <c r="AC101" s="97"/>
      <c r="AD101" s="98"/>
      <c r="AE101" s="98"/>
      <c r="AF101" s="98"/>
      <c r="AG101" s="98"/>
      <c r="AH101" s="98"/>
      <c r="AI101" s="97"/>
      <c r="AJ101" s="99"/>
      <c r="AK101" s="99"/>
      <c r="AL101" s="99"/>
      <c r="AM101" s="99"/>
      <c r="AN101" s="99"/>
      <c r="AO101" s="99"/>
      <c r="AP101" s="178"/>
      <c r="AQ101" s="99"/>
      <c r="AR101" s="99"/>
      <c r="AS101" s="99"/>
    </row>
    <row r="102" spans="1:45" ht="33" customHeight="1" x14ac:dyDescent="0.95">
      <c r="A102" s="91"/>
      <c r="B102" s="91"/>
      <c r="C102" s="91"/>
      <c r="D102" s="91"/>
      <c r="E102" s="91"/>
      <c r="F102" s="91"/>
      <c r="G102" s="91"/>
      <c r="H102" s="92"/>
      <c r="I102" s="93"/>
      <c r="J102" s="93"/>
      <c r="K102" s="93"/>
      <c r="L102" s="93"/>
      <c r="M102" s="93"/>
      <c r="N102" s="93"/>
      <c r="O102" s="97"/>
      <c r="P102" s="95"/>
      <c r="Q102" s="95"/>
      <c r="R102" s="95"/>
      <c r="S102" s="95"/>
      <c r="T102" s="148">
        <f t="shared" si="11"/>
        <v>99</v>
      </c>
      <c r="U102" s="240">
        <f t="shared" si="12"/>
        <v>0.1</v>
      </c>
      <c r="V102" s="141">
        <f t="shared" si="10"/>
        <v>7.4404424085077192E-2</v>
      </c>
      <c r="W102" s="141">
        <f t="shared" si="10"/>
        <v>6.1755508974634443E-2</v>
      </c>
      <c r="X102" s="141">
        <f t="shared" si="10"/>
        <v>5.3378051021979456E-2</v>
      </c>
      <c r="Y102" s="141">
        <f t="shared" si="13"/>
        <v>5.3378051021979456E-2</v>
      </c>
      <c r="Z102" s="95"/>
      <c r="AA102" s="141">
        <f>'جدول مرگ و میر'!$H$4</f>
        <v>0.1</v>
      </c>
      <c r="AB102" s="95"/>
      <c r="AC102" s="97"/>
      <c r="AD102" s="98"/>
      <c r="AE102" s="98"/>
      <c r="AF102" s="98"/>
      <c r="AG102" s="98"/>
      <c r="AH102" s="98"/>
      <c r="AI102" s="97"/>
      <c r="AJ102" s="99"/>
      <c r="AK102" s="99"/>
      <c r="AL102" s="99"/>
      <c r="AM102" s="99"/>
      <c r="AN102" s="99"/>
      <c r="AO102" s="99"/>
      <c r="AP102" s="178"/>
      <c r="AQ102" s="99"/>
      <c r="AR102" s="99"/>
      <c r="AS102" s="99"/>
    </row>
    <row r="103" spans="1:45" ht="33" customHeight="1" x14ac:dyDescent="0.95">
      <c r="A103" s="91"/>
      <c r="B103" s="91"/>
      <c r="C103" s="91"/>
      <c r="D103" s="91"/>
      <c r="E103" s="91"/>
      <c r="F103" s="91"/>
      <c r="G103" s="91"/>
      <c r="H103" s="92"/>
      <c r="I103" s="93"/>
      <c r="J103" s="93"/>
      <c r="K103" s="93"/>
      <c r="L103" s="93"/>
      <c r="M103" s="93"/>
      <c r="N103" s="93"/>
      <c r="O103" s="97"/>
      <c r="P103" s="95"/>
      <c r="Q103" s="95"/>
      <c r="R103" s="95"/>
      <c r="S103" s="95"/>
      <c r="T103" s="148">
        <f t="shared" si="11"/>
        <v>100</v>
      </c>
      <c r="U103" s="240">
        <f t="shared" si="12"/>
        <v>0.1</v>
      </c>
      <c r="V103" s="141">
        <f t="shared" si="10"/>
        <v>7.4404424085077192E-2</v>
      </c>
      <c r="W103" s="141">
        <f t="shared" si="10"/>
        <v>6.1755508974634443E-2</v>
      </c>
      <c r="X103" s="141">
        <f t="shared" si="10"/>
        <v>5.3378051021979456E-2</v>
      </c>
      <c r="Y103" s="141">
        <f t="shared" si="13"/>
        <v>5.3378051021979456E-2</v>
      </c>
      <c r="Z103" s="95"/>
      <c r="AA103" s="141">
        <f>'جدول مرگ و میر'!$H$4</f>
        <v>0.1</v>
      </c>
      <c r="AB103" s="95"/>
      <c r="AC103" s="97"/>
      <c r="AD103" s="98"/>
      <c r="AE103" s="98"/>
      <c r="AF103" s="98"/>
      <c r="AG103" s="98"/>
      <c r="AH103" s="98"/>
      <c r="AI103" s="97"/>
      <c r="AJ103" s="99"/>
      <c r="AK103" s="99"/>
      <c r="AL103" s="99"/>
      <c r="AM103" s="99"/>
      <c r="AN103" s="99"/>
      <c r="AO103" s="99"/>
      <c r="AP103" s="178"/>
      <c r="AQ103" s="99"/>
      <c r="AR103" s="99"/>
      <c r="AS103" s="99"/>
    </row>
    <row r="104" spans="1:45" ht="33" customHeight="1" x14ac:dyDescent="0.95">
      <c r="A104" s="91"/>
      <c r="B104" s="91"/>
      <c r="C104" s="91"/>
      <c r="D104" s="91"/>
      <c r="E104" s="91"/>
      <c r="F104" s="91"/>
      <c r="G104" s="91"/>
      <c r="H104" s="92"/>
      <c r="I104" s="93"/>
      <c r="J104" s="93"/>
      <c r="K104" s="93"/>
      <c r="L104" s="93"/>
      <c r="M104" s="93"/>
      <c r="N104" s="93"/>
      <c r="O104" s="97"/>
      <c r="P104" s="95"/>
      <c r="Q104" s="95"/>
      <c r="R104" s="95"/>
      <c r="S104" s="95"/>
      <c r="T104" s="148">
        <f t="shared" si="11"/>
        <v>101</v>
      </c>
      <c r="U104" s="240">
        <f t="shared" si="12"/>
        <v>0.1</v>
      </c>
      <c r="V104" s="141">
        <f t="shared" si="10"/>
        <v>7.4404424085077192E-2</v>
      </c>
      <c r="W104" s="141">
        <f t="shared" si="10"/>
        <v>6.1755508974634443E-2</v>
      </c>
      <c r="X104" s="141">
        <f t="shared" si="10"/>
        <v>5.3378051021979456E-2</v>
      </c>
      <c r="Y104" s="141">
        <f t="shared" si="13"/>
        <v>5.3378051021979456E-2</v>
      </c>
      <c r="Z104" s="95"/>
      <c r="AA104" s="141">
        <f>'جدول مرگ و میر'!$H$4</f>
        <v>0.1</v>
      </c>
      <c r="AB104" s="95"/>
      <c r="AC104" s="97"/>
      <c r="AD104" s="98"/>
      <c r="AE104" s="98"/>
      <c r="AF104" s="98"/>
      <c r="AG104" s="98"/>
      <c r="AH104" s="98"/>
      <c r="AI104" s="97"/>
      <c r="AJ104" s="99"/>
      <c r="AK104" s="99"/>
      <c r="AL104" s="99"/>
      <c r="AM104" s="99"/>
      <c r="AN104" s="99"/>
      <c r="AO104" s="99"/>
      <c r="AP104" s="178"/>
      <c r="AQ104" s="99"/>
      <c r="AR104" s="99"/>
      <c r="AS104" s="99"/>
    </row>
    <row r="105" spans="1:45" ht="33" customHeight="1" x14ac:dyDescent="0.95">
      <c r="A105" s="91"/>
      <c r="B105" s="91"/>
      <c r="C105" s="91"/>
      <c r="D105" s="91"/>
      <c r="E105" s="91"/>
      <c r="F105" s="91"/>
      <c r="G105" s="91"/>
      <c r="H105" s="92"/>
      <c r="I105" s="93"/>
      <c r="J105" s="93"/>
      <c r="K105" s="93"/>
      <c r="L105" s="93"/>
      <c r="M105" s="93"/>
      <c r="N105" s="93"/>
      <c r="O105" s="97"/>
      <c r="P105" s="95"/>
      <c r="Q105" s="95"/>
      <c r="R105" s="95"/>
      <c r="S105" s="95"/>
      <c r="T105" s="148">
        <f t="shared" si="11"/>
        <v>102</v>
      </c>
      <c r="U105" s="240">
        <f t="shared" si="12"/>
        <v>0.1</v>
      </c>
      <c r="V105" s="141">
        <f t="shared" si="10"/>
        <v>7.4404424085077192E-2</v>
      </c>
      <c r="W105" s="141">
        <f t="shared" si="10"/>
        <v>6.1755508974634443E-2</v>
      </c>
      <c r="X105" s="141">
        <f t="shared" si="10"/>
        <v>5.3378051021979456E-2</v>
      </c>
      <c r="Y105" s="141">
        <f t="shared" si="13"/>
        <v>5.3378051021979456E-2</v>
      </c>
      <c r="Z105" s="95"/>
      <c r="AA105" s="141">
        <f>'جدول مرگ و میر'!$H$4</f>
        <v>0.1</v>
      </c>
      <c r="AB105" s="95"/>
      <c r="AC105" s="97"/>
      <c r="AD105" s="98"/>
      <c r="AE105" s="98"/>
      <c r="AF105" s="98"/>
      <c r="AG105" s="98"/>
      <c r="AH105" s="98"/>
      <c r="AI105" s="97"/>
      <c r="AJ105" s="99"/>
      <c r="AK105" s="99"/>
      <c r="AL105" s="99"/>
      <c r="AM105" s="99"/>
      <c r="AN105" s="99"/>
      <c r="AO105" s="99"/>
      <c r="AP105" s="178"/>
      <c r="AQ105" s="99"/>
      <c r="AR105" s="99"/>
      <c r="AS105" s="99"/>
    </row>
    <row r="106" spans="1:45" ht="33" customHeight="1" x14ac:dyDescent="0.95">
      <c r="A106" s="91"/>
      <c r="B106" s="91"/>
      <c r="C106" s="91"/>
      <c r="D106" s="91"/>
      <c r="E106" s="91"/>
      <c r="F106" s="91"/>
      <c r="G106" s="91"/>
      <c r="H106" s="92"/>
      <c r="I106" s="93"/>
      <c r="J106" s="93"/>
      <c r="K106" s="93"/>
      <c r="L106" s="93"/>
      <c r="M106" s="93"/>
      <c r="N106" s="93"/>
      <c r="O106" s="97"/>
      <c r="P106" s="95"/>
      <c r="Q106" s="95"/>
      <c r="R106" s="95"/>
      <c r="S106" s="95"/>
      <c r="T106" s="148">
        <f t="shared" si="11"/>
        <v>103</v>
      </c>
      <c r="U106" s="240">
        <f t="shared" si="12"/>
        <v>0.1</v>
      </c>
      <c r="V106" s="141">
        <f t="shared" si="10"/>
        <v>7.4404424085077192E-2</v>
      </c>
      <c r="W106" s="141">
        <f t="shared" si="10"/>
        <v>6.1755508974634443E-2</v>
      </c>
      <c r="X106" s="141">
        <f t="shared" si="10"/>
        <v>5.3378051021979456E-2</v>
      </c>
      <c r="Y106" s="141">
        <f t="shared" si="13"/>
        <v>5.3378051021979456E-2</v>
      </c>
      <c r="Z106" s="95"/>
      <c r="AA106" s="141">
        <f>'جدول مرگ و میر'!$H$4</f>
        <v>0.1</v>
      </c>
      <c r="AB106" s="95"/>
      <c r="AC106" s="97"/>
      <c r="AD106" s="98"/>
      <c r="AE106" s="98"/>
      <c r="AF106" s="98"/>
      <c r="AG106" s="98"/>
      <c r="AH106" s="98"/>
      <c r="AI106" s="97"/>
      <c r="AJ106" s="99"/>
      <c r="AK106" s="99"/>
      <c r="AL106" s="99"/>
      <c r="AM106" s="99"/>
      <c r="AN106" s="99"/>
      <c r="AO106" s="99"/>
      <c r="AP106" s="178"/>
      <c r="AQ106" s="99"/>
      <c r="AR106" s="99"/>
      <c r="AS106" s="99"/>
    </row>
    <row r="107" spans="1:45" ht="33" customHeight="1" x14ac:dyDescent="0.95">
      <c r="A107" s="91"/>
      <c r="B107" s="91"/>
      <c r="C107" s="91"/>
      <c r="D107" s="91"/>
      <c r="E107" s="91"/>
      <c r="F107" s="91"/>
      <c r="G107" s="91"/>
      <c r="H107" s="92"/>
      <c r="I107" s="93"/>
      <c r="J107" s="93"/>
      <c r="K107" s="93"/>
      <c r="L107" s="93"/>
      <c r="M107" s="93"/>
      <c r="N107" s="93"/>
      <c r="O107" s="97"/>
      <c r="P107" s="95"/>
      <c r="Q107" s="95"/>
      <c r="R107" s="95"/>
      <c r="S107" s="95"/>
      <c r="T107" s="148">
        <f t="shared" si="11"/>
        <v>104</v>
      </c>
      <c r="U107" s="240">
        <f t="shared" si="12"/>
        <v>0.1</v>
      </c>
      <c r="V107" s="141">
        <f t="shared" si="10"/>
        <v>7.4404424085077192E-2</v>
      </c>
      <c r="W107" s="141">
        <f t="shared" si="10"/>
        <v>6.1755508974634443E-2</v>
      </c>
      <c r="X107" s="141">
        <f t="shared" si="10"/>
        <v>5.3378051021979456E-2</v>
      </c>
      <c r="Y107" s="141">
        <f t="shared" si="13"/>
        <v>5.3378051021979456E-2</v>
      </c>
      <c r="Z107" s="95"/>
      <c r="AA107" s="141">
        <f>'جدول مرگ و میر'!$H$4</f>
        <v>0.1</v>
      </c>
      <c r="AB107" s="95"/>
      <c r="AC107" s="97"/>
      <c r="AD107" s="98"/>
      <c r="AE107" s="98"/>
      <c r="AF107" s="98"/>
      <c r="AG107" s="98"/>
      <c r="AH107" s="98"/>
      <c r="AI107" s="97"/>
      <c r="AJ107" s="99"/>
      <c r="AK107" s="99"/>
      <c r="AL107" s="99"/>
      <c r="AM107" s="99"/>
      <c r="AN107" s="99"/>
      <c r="AO107" s="99"/>
      <c r="AP107" s="178"/>
      <c r="AQ107" s="99"/>
      <c r="AR107" s="99"/>
      <c r="AS107" s="99"/>
    </row>
    <row r="108" spans="1:45" ht="33" customHeight="1" x14ac:dyDescent="0.95">
      <c r="A108" s="91"/>
      <c r="B108" s="91"/>
      <c r="C108" s="91"/>
      <c r="D108" s="91"/>
      <c r="E108" s="91"/>
      <c r="F108" s="91"/>
      <c r="G108" s="91"/>
      <c r="H108" s="92"/>
      <c r="I108" s="93"/>
      <c r="J108" s="93"/>
      <c r="K108" s="93"/>
      <c r="L108" s="93"/>
      <c r="M108" s="93"/>
      <c r="N108" s="93"/>
      <c r="O108" s="97"/>
      <c r="P108" s="95"/>
      <c r="Q108" s="95"/>
      <c r="R108" s="95"/>
      <c r="S108" s="95"/>
      <c r="T108" s="148">
        <f t="shared" si="11"/>
        <v>105</v>
      </c>
      <c r="U108" s="240">
        <f t="shared" si="12"/>
        <v>0.1</v>
      </c>
      <c r="V108" s="141">
        <f t="shared" si="10"/>
        <v>7.4404424085077192E-2</v>
      </c>
      <c r="W108" s="141">
        <f t="shared" si="10"/>
        <v>6.1755508974634443E-2</v>
      </c>
      <c r="X108" s="141">
        <f t="shared" si="10"/>
        <v>5.3378051021979456E-2</v>
      </c>
      <c r="Y108" s="141">
        <f t="shared" si="13"/>
        <v>5.3378051021979456E-2</v>
      </c>
      <c r="Z108" s="95"/>
      <c r="AA108" s="141">
        <f>'جدول مرگ و میر'!$H$4</f>
        <v>0.1</v>
      </c>
      <c r="AB108" s="95"/>
      <c r="AC108" s="97"/>
      <c r="AD108" s="98"/>
      <c r="AE108" s="98"/>
      <c r="AF108" s="98"/>
      <c r="AG108" s="98"/>
      <c r="AH108" s="98"/>
      <c r="AI108" s="97"/>
      <c r="AJ108" s="99"/>
      <c r="AK108" s="99"/>
      <c r="AL108" s="99"/>
      <c r="AM108" s="99"/>
      <c r="AN108" s="99"/>
      <c r="AO108" s="99"/>
      <c r="AP108" s="178"/>
      <c r="AQ108" s="99"/>
      <c r="AR108" s="99"/>
      <c r="AS108" s="99"/>
    </row>
    <row r="109" spans="1:45" ht="33" customHeight="1" x14ac:dyDescent="0.95">
      <c r="A109" s="91"/>
      <c r="B109" s="91"/>
      <c r="C109" s="91"/>
      <c r="D109" s="91"/>
      <c r="E109" s="91"/>
      <c r="F109" s="91"/>
      <c r="G109" s="91"/>
      <c r="H109" s="92"/>
      <c r="I109" s="93"/>
      <c r="J109" s="93"/>
      <c r="K109" s="93"/>
      <c r="L109" s="93"/>
      <c r="M109" s="93"/>
      <c r="N109" s="93"/>
      <c r="O109" s="97"/>
      <c r="P109" s="95"/>
      <c r="Q109" s="95"/>
      <c r="R109" s="95"/>
      <c r="S109" s="95"/>
      <c r="T109" s="148">
        <f t="shared" si="11"/>
        <v>106</v>
      </c>
      <c r="U109" s="240">
        <f t="shared" si="12"/>
        <v>0.1</v>
      </c>
      <c r="V109" s="141">
        <f t="shared" si="10"/>
        <v>7.4404424085077192E-2</v>
      </c>
      <c r="W109" s="141">
        <f t="shared" si="10"/>
        <v>6.1755508974634443E-2</v>
      </c>
      <c r="X109" s="141">
        <f t="shared" si="10"/>
        <v>5.3378051021979456E-2</v>
      </c>
      <c r="Y109" s="141">
        <f t="shared" si="13"/>
        <v>5.3378051021979456E-2</v>
      </c>
      <c r="Z109" s="95"/>
      <c r="AA109" s="141">
        <f>'جدول مرگ و میر'!$H$4</f>
        <v>0.1</v>
      </c>
      <c r="AB109" s="95"/>
      <c r="AC109" s="97"/>
      <c r="AD109" s="98"/>
      <c r="AE109" s="98"/>
      <c r="AF109" s="98"/>
      <c r="AG109" s="98"/>
      <c r="AH109" s="98"/>
      <c r="AI109" s="97"/>
      <c r="AJ109" s="99"/>
      <c r="AK109" s="99"/>
      <c r="AL109" s="99"/>
      <c r="AM109" s="99"/>
      <c r="AN109" s="99"/>
      <c r="AO109" s="99"/>
      <c r="AP109" s="178"/>
      <c r="AQ109" s="99"/>
      <c r="AR109" s="99"/>
      <c r="AS109" s="99"/>
    </row>
    <row r="110" spans="1:45" ht="33" customHeight="1" x14ac:dyDescent="0.95">
      <c r="A110" s="91"/>
      <c r="B110" s="91"/>
      <c r="C110" s="91"/>
      <c r="D110" s="91"/>
      <c r="E110" s="91"/>
      <c r="F110" s="91"/>
      <c r="G110" s="91"/>
      <c r="H110" s="92"/>
      <c r="I110" s="93"/>
      <c r="J110" s="93"/>
      <c r="K110" s="93"/>
      <c r="L110" s="93"/>
      <c r="M110" s="93"/>
      <c r="N110" s="93"/>
      <c r="O110" s="97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7"/>
      <c r="AD110" s="98"/>
      <c r="AE110" s="98"/>
      <c r="AF110" s="98"/>
      <c r="AG110" s="98"/>
      <c r="AH110" s="98"/>
      <c r="AI110" s="97"/>
      <c r="AJ110" s="99"/>
      <c r="AK110" s="99"/>
      <c r="AL110" s="99"/>
      <c r="AM110" s="99"/>
      <c r="AN110" s="99"/>
      <c r="AO110" s="99"/>
      <c r="AP110" s="178"/>
      <c r="AQ110" s="99"/>
      <c r="AR110" s="99"/>
      <c r="AS110" s="99"/>
    </row>
    <row r="111" spans="1:45" ht="33" customHeight="1" x14ac:dyDescent="0.6">
      <c r="A111" s="91"/>
      <c r="B111" s="91"/>
      <c r="C111" s="91"/>
      <c r="D111" s="91"/>
      <c r="E111" s="91"/>
      <c r="F111" s="91"/>
      <c r="G111" s="91"/>
      <c r="H111" s="92"/>
      <c r="I111" s="93"/>
      <c r="J111" s="93"/>
      <c r="K111" s="93"/>
      <c r="L111" s="93"/>
      <c r="M111" s="93"/>
      <c r="N111" s="93"/>
      <c r="O111" s="97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7"/>
      <c r="AD111" s="98"/>
      <c r="AE111" s="98"/>
      <c r="AF111" s="98"/>
      <c r="AG111" s="98"/>
      <c r="AH111" s="98"/>
      <c r="AI111" s="97"/>
      <c r="AJ111" s="99"/>
      <c r="AK111" s="99"/>
      <c r="AL111" s="99"/>
      <c r="AM111" s="99"/>
      <c r="AN111" s="99"/>
      <c r="AO111" s="99"/>
      <c r="AP111" s="99"/>
      <c r="AQ111" s="99"/>
      <c r="AR111" s="99"/>
      <c r="AS111" s="99"/>
    </row>
  </sheetData>
  <sheetProtection algorithmName="SHA-512" hashValue="BN5L7wDvlkEWC1U9QndmCzJXLeATr1y2wZ8JXl+QPOonsK5GPS/6e+WalcmDzY90V6k+EL2lbvWdvTntGP4gxg==" saltValue="44lK5+P9LqtIMqjP758gSg==" spinCount="100000" sheet="1" objects="1" scenarios="1" formatCells="0" formatColumns="0" formatRows="0" insertColumns="0" insertRows="0" insertHyperlinks="0" deleteColumns="0" deleteRows="0"/>
  <mergeCells count="20">
    <mergeCell ref="AE1:AG1"/>
    <mergeCell ref="AQ2:AR2"/>
    <mergeCell ref="AK1:AN1"/>
    <mergeCell ref="T2:T3"/>
    <mergeCell ref="Y2:Y3"/>
    <mergeCell ref="AP1:AP2"/>
    <mergeCell ref="K1:M1"/>
    <mergeCell ref="Q1:R1"/>
    <mergeCell ref="T1:Y1"/>
    <mergeCell ref="AA2:AA3"/>
    <mergeCell ref="K2:K7"/>
    <mergeCell ref="B8:C8"/>
    <mergeCell ref="E11:F11"/>
    <mergeCell ref="E12:F12"/>
    <mergeCell ref="A1:F1"/>
    <mergeCell ref="E10:F10"/>
    <mergeCell ref="E9:F9"/>
    <mergeCell ref="E8:F8"/>
    <mergeCell ref="E7:F7"/>
    <mergeCell ref="E6:F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R108"/>
  <sheetViews>
    <sheetView workbookViewId="0">
      <pane xSplit="1" ySplit="1" topLeftCell="B35" activePane="bottomRight" state="frozen"/>
      <selection pane="topRight" activeCell="B1" sqref="B1"/>
      <selection pane="bottomLeft" activeCell="A2" sqref="A2"/>
      <selection pane="bottomRight" activeCell="H48" sqref="H48"/>
    </sheetView>
  </sheetViews>
  <sheetFormatPr defaultColWidth="9" defaultRowHeight="14.25" x14ac:dyDescent="0.2"/>
  <cols>
    <col min="1" max="1" width="7.625" style="73" customWidth="1"/>
    <col min="2" max="2" width="6.875" style="73" bestFit="1" customWidth="1"/>
    <col min="3" max="3" width="5.625" style="73" customWidth="1"/>
    <col min="4" max="4" width="11.875" style="73" bestFit="1" customWidth="1"/>
    <col min="5" max="5" width="11.875" style="73" customWidth="1"/>
    <col min="6" max="6" width="10.375" style="73" bestFit="1" customWidth="1"/>
    <col min="7" max="7" width="11.875" style="73" bestFit="1" customWidth="1"/>
    <col min="8" max="8" width="13.125" style="73" bestFit="1" customWidth="1"/>
    <col min="9" max="14" width="12.25" style="73" bestFit="1" customWidth="1"/>
    <col min="15" max="15" width="11.125" style="73" customWidth="1"/>
    <col min="16" max="17" width="19.25" style="73" bestFit="1" customWidth="1"/>
    <col min="18" max="18" width="20" style="73" bestFit="1" customWidth="1"/>
    <col min="19" max="16384" width="9" style="73"/>
  </cols>
  <sheetData>
    <row r="1" spans="1:18" ht="18.75" thickBot="1" x14ac:dyDescent="0.25">
      <c r="A1" s="60" t="s">
        <v>0</v>
      </c>
      <c r="B1" s="61" t="s">
        <v>1</v>
      </c>
      <c r="C1" s="61" t="s">
        <v>2</v>
      </c>
      <c r="D1" s="61" t="s">
        <v>3</v>
      </c>
      <c r="E1" s="62" t="s">
        <v>12</v>
      </c>
      <c r="F1" s="61" t="s">
        <v>4</v>
      </c>
      <c r="G1" s="63" t="s">
        <v>5</v>
      </c>
      <c r="H1" s="64" t="s">
        <v>13</v>
      </c>
      <c r="I1" s="65" t="s">
        <v>6</v>
      </c>
      <c r="J1" s="66" t="s">
        <v>7</v>
      </c>
      <c r="K1" s="67" t="s">
        <v>8</v>
      </c>
      <c r="L1" s="68" t="s">
        <v>9</v>
      </c>
      <c r="M1" s="69" t="s">
        <v>10</v>
      </c>
      <c r="N1" s="69" t="s">
        <v>11</v>
      </c>
      <c r="O1" s="70" t="s">
        <v>81</v>
      </c>
      <c r="P1" s="71" t="s">
        <v>85</v>
      </c>
      <c r="Q1" s="72" t="s">
        <v>86</v>
      </c>
      <c r="R1" s="69" t="s">
        <v>87</v>
      </c>
    </row>
    <row r="2" spans="1:18" ht="16.5" thickBot="1" x14ac:dyDescent="0.25">
      <c r="A2" s="74">
        <v>0</v>
      </c>
      <c r="B2" s="74">
        <v>100000</v>
      </c>
      <c r="C2" s="74">
        <f>B2-B3</f>
        <v>871</v>
      </c>
      <c r="D2" s="74">
        <f>C2/B2</f>
        <v>8.7100000000000007E-3</v>
      </c>
      <c r="E2" s="75">
        <f t="shared" ref="E2:E33" si="0">1-D2</f>
        <v>0.99129</v>
      </c>
      <c r="F2" s="74">
        <f>SUM(B2:B$108)</f>
        <v>7301518</v>
      </c>
      <c r="G2" s="74">
        <f t="shared" ref="G2:G33" si="1">F2/B2</f>
        <v>73.015180000000001</v>
      </c>
      <c r="H2" s="76">
        <v>0.16</v>
      </c>
      <c r="I2" s="77">
        <f t="shared" ref="I2:I33" si="2">(B2/((1+$H$2)^A2))</f>
        <v>100000</v>
      </c>
      <c r="J2" s="77">
        <f t="shared" ref="J2:J33" si="3">(C2/((1+$H$2)^(A2+0.5)))</f>
        <v>808.70319776106089</v>
      </c>
      <c r="K2" s="78">
        <f>(B2/((1+$H$3)^(A2)))</f>
        <v>100000</v>
      </c>
      <c r="L2" s="79">
        <f>(C2/((1+$H$3)^(A2+0.5)))</f>
        <v>819.36787636211329</v>
      </c>
      <c r="M2" s="80">
        <f t="shared" ref="M2:M33" si="4">B2/((1+$H$4)^(A2))</f>
        <v>100000</v>
      </c>
      <c r="N2" s="81">
        <f t="shared" ref="N2:N33" si="5">C2/((1+$H$4)^(A2+0.5))</f>
        <v>830.46591523291079</v>
      </c>
      <c r="O2" s="80">
        <f>SUM($M2:$M$108)</f>
        <v>1084004.4007058365</v>
      </c>
      <c r="P2" s="77">
        <f t="shared" ref="P2:P33" si="6">J2/I2</f>
        <v>8.0870319776106085E-3</v>
      </c>
      <c r="Q2" s="78">
        <f t="shared" ref="Q2:Q33" si="7">L2/K2</f>
        <v>8.1936787636211327E-3</v>
      </c>
      <c r="R2" s="82">
        <f t="shared" ref="R2:R33" si="8">N2/M2</f>
        <v>8.3046591523291084E-3</v>
      </c>
    </row>
    <row r="3" spans="1:18" ht="16.5" thickBot="1" x14ac:dyDescent="0.25">
      <c r="A3" s="83">
        <f>A2+1</f>
        <v>1</v>
      </c>
      <c r="B3" s="83">
        <v>99129</v>
      </c>
      <c r="C3" s="74">
        <f t="shared" ref="C3:C66" si="9">B3-B4</f>
        <v>72</v>
      </c>
      <c r="D3" s="83">
        <f t="shared" ref="D3:D66" si="10">C3/B3</f>
        <v>7.2632630209121447E-4</v>
      </c>
      <c r="E3" s="75">
        <f t="shared" si="0"/>
        <v>0.99927367369790876</v>
      </c>
      <c r="F3" s="83">
        <f>SUM(B3:B$108)</f>
        <v>7201518</v>
      </c>
      <c r="G3" s="83">
        <f t="shared" si="1"/>
        <v>72.647943588657199</v>
      </c>
      <c r="H3" s="84">
        <v>0.13</v>
      </c>
      <c r="I3" s="77">
        <f t="shared" si="2"/>
        <v>85456.034482758623</v>
      </c>
      <c r="J3" s="77">
        <f t="shared" si="3"/>
        <v>57.629587710119552</v>
      </c>
      <c r="K3" s="78">
        <f t="shared" ref="K3:K66" si="11">(B3/((1+$H$3)^(A3)))</f>
        <v>87724.778761061956</v>
      </c>
      <c r="L3" s="79">
        <f>(C3/((1+$H$3)^(A3+0.5)))</f>
        <v>59.939736746565501</v>
      </c>
      <c r="M3" s="85">
        <f t="shared" si="4"/>
        <v>90117.272727272721</v>
      </c>
      <c r="N3" s="81">
        <f t="shared" si="5"/>
        <v>62.40846038698421</v>
      </c>
      <c r="O3" s="80">
        <f>SUM($M3:$M$108)</f>
        <v>984004.40070583567</v>
      </c>
      <c r="P3" s="86">
        <f t="shared" si="6"/>
        <v>6.7437704146857812E-4</v>
      </c>
      <c r="Q3" s="87">
        <f t="shared" si="7"/>
        <v>6.8327030963309437E-4</v>
      </c>
      <c r="R3" s="88">
        <f t="shared" si="8"/>
        <v>6.9252495662906549E-4</v>
      </c>
    </row>
    <row r="4" spans="1:18" ht="16.5" thickBot="1" x14ac:dyDescent="0.25">
      <c r="A4" s="83">
        <f t="shared" ref="A4:A67" si="12">A3+1</f>
        <v>2</v>
      </c>
      <c r="B4" s="83">
        <v>99057</v>
      </c>
      <c r="C4" s="74">
        <f t="shared" si="9"/>
        <v>47</v>
      </c>
      <c r="D4" s="83">
        <f t="shared" si="10"/>
        <v>4.7447429257902016E-4</v>
      </c>
      <c r="E4" s="75">
        <f t="shared" si="0"/>
        <v>0.99952552570742093</v>
      </c>
      <c r="F4" s="83">
        <f>SUM(B4:B$108)</f>
        <v>7102389</v>
      </c>
      <c r="G4" s="83">
        <f t="shared" si="1"/>
        <v>71.700021199915199</v>
      </c>
      <c r="H4" s="89">
        <v>0.1</v>
      </c>
      <c r="I4" s="77">
        <f t="shared" si="2"/>
        <v>73615.487514863256</v>
      </c>
      <c r="J4" s="77">
        <f t="shared" si="3"/>
        <v>32.430443275570148</v>
      </c>
      <c r="K4" s="78">
        <f t="shared" si="11"/>
        <v>77576.161014958125</v>
      </c>
      <c r="L4" s="79">
        <f t="shared" ref="L4:L67" si="13">(C4/((1+$H$3)^(A4+0.5)))</f>
        <v>34.625954118591181</v>
      </c>
      <c r="M4" s="85">
        <f t="shared" si="4"/>
        <v>81865.289256198332</v>
      </c>
      <c r="N4" s="81">
        <f t="shared" si="5"/>
        <v>37.035323714498205</v>
      </c>
      <c r="O4" s="80">
        <f>SUM($M4:$M$108)</f>
        <v>893887.12797856308</v>
      </c>
      <c r="P4" s="86">
        <f t="shared" si="6"/>
        <v>4.4053832108389306E-4</v>
      </c>
      <c r="Q4" s="87">
        <f t="shared" si="7"/>
        <v>4.4634786854062878E-4</v>
      </c>
      <c r="R4" s="88">
        <f t="shared" si="8"/>
        <v>4.5239348753286325E-4</v>
      </c>
    </row>
    <row r="5" spans="1:18" x14ac:dyDescent="0.2">
      <c r="A5" s="83">
        <f t="shared" si="12"/>
        <v>3</v>
      </c>
      <c r="B5" s="83">
        <v>99010</v>
      </c>
      <c r="C5" s="83">
        <f t="shared" si="9"/>
        <v>33</v>
      </c>
      <c r="D5" s="83">
        <f t="shared" si="10"/>
        <v>3.332996667003333E-4</v>
      </c>
      <c r="E5" s="75">
        <f t="shared" si="0"/>
        <v>0.99966670033329963</v>
      </c>
      <c r="F5" s="83">
        <f>SUM(B5:B$108)</f>
        <v>7003332</v>
      </c>
      <c r="G5" s="83">
        <f t="shared" si="1"/>
        <v>70.733582466417531</v>
      </c>
      <c r="I5" s="77">
        <f t="shared" si="2"/>
        <v>63431.516257329131</v>
      </c>
      <c r="J5" s="77">
        <f t="shared" si="3"/>
        <v>19.629578651757427</v>
      </c>
      <c r="K5" s="78">
        <f t="shared" si="11"/>
        <v>68618.896567114658</v>
      </c>
      <c r="L5" s="79">
        <f t="shared" si="13"/>
        <v>21.514902766211808</v>
      </c>
      <c r="M5" s="85">
        <f t="shared" si="4"/>
        <v>74387.678437265189</v>
      </c>
      <c r="N5" s="81">
        <f t="shared" si="5"/>
        <v>23.639568328403112</v>
      </c>
      <c r="O5" s="80">
        <f>SUM($M5:$M$108)</f>
        <v>812021.83872236463</v>
      </c>
      <c r="P5" s="86">
        <f t="shared" si="6"/>
        <v>3.0946097161108532E-4</v>
      </c>
      <c r="Q5" s="87">
        <f t="shared" si="7"/>
        <v>3.1354195189030104E-4</v>
      </c>
      <c r="R5" s="88">
        <f t="shared" si="8"/>
        <v>3.177887632067928E-4</v>
      </c>
    </row>
    <row r="6" spans="1:18" x14ac:dyDescent="0.2">
      <c r="A6" s="83">
        <f t="shared" si="12"/>
        <v>4</v>
      </c>
      <c r="B6" s="83">
        <v>98977</v>
      </c>
      <c r="C6" s="83">
        <f t="shared" si="9"/>
        <v>29</v>
      </c>
      <c r="D6" s="83">
        <f t="shared" si="10"/>
        <v>2.9299736302373279E-4</v>
      </c>
      <c r="E6" s="75">
        <f t="shared" si="0"/>
        <v>0.99970700263697632</v>
      </c>
      <c r="F6" s="83">
        <f>SUM(B6:B$108)</f>
        <v>6904322</v>
      </c>
      <c r="G6" s="83">
        <f t="shared" si="1"/>
        <v>69.756832395404999</v>
      </c>
      <c r="H6" s="90"/>
      <c r="I6" s="77">
        <f t="shared" si="2"/>
        <v>54664.115994915752</v>
      </c>
      <c r="J6" s="77">
        <f t="shared" si="3"/>
        <v>14.870892917998054</v>
      </c>
      <c r="K6" s="78">
        <f t="shared" si="11"/>
        <v>60704.447709521679</v>
      </c>
      <c r="L6" s="79">
        <f t="shared" si="13"/>
        <v>16.731890056855526</v>
      </c>
      <c r="M6" s="85">
        <f t="shared" si="4"/>
        <v>67602.622771668583</v>
      </c>
      <c r="N6" s="81">
        <f t="shared" si="5"/>
        <v>18.885605551616806</v>
      </c>
      <c r="O6" s="80">
        <f>SUM($M6:$M$108)</f>
        <v>737634.16028509941</v>
      </c>
      <c r="P6" s="86">
        <f t="shared" si="6"/>
        <v>2.7204122205838247E-4</v>
      </c>
      <c r="Q6" s="87">
        <f t="shared" si="7"/>
        <v>2.7562873377779003E-4</v>
      </c>
      <c r="R6" s="88">
        <f t="shared" si="8"/>
        <v>2.7936202439073901E-4</v>
      </c>
    </row>
    <row r="7" spans="1:18" x14ac:dyDescent="0.2">
      <c r="A7" s="83">
        <f t="shared" si="12"/>
        <v>5</v>
      </c>
      <c r="B7" s="83">
        <v>98948</v>
      </c>
      <c r="C7" s="83">
        <f t="shared" si="9"/>
        <v>27</v>
      </c>
      <c r="D7" s="83">
        <f t="shared" si="10"/>
        <v>2.7287059869830619E-4</v>
      </c>
      <c r="E7" s="75">
        <f t="shared" si="0"/>
        <v>0.99972712940130171</v>
      </c>
      <c r="F7" s="83">
        <f>SUM(B7:B$108)</f>
        <v>6805345</v>
      </c>
      <c r="G7" s="83">
        <f t="shared" si="1"/>
        <v>68.776983870315718</v>
      </c>
      <c r="H7" s="90"/>
      <c r="I7" s="77">
        <f t="shared" si="2"/>
        <v>47110.4306492045</v>
      </c>
      <c r="J7" s="77">
        <f t="shared" si="3"/>
        <v>11.935615600057892</v>
      </c>
      <c r="K7" s="78">
        <f t="shared" si="11"/>
        <v>53705.010147273439</v>
      </c>
      <c r="L7" s="79">
        <f t="shared" si="13"/>
        <v>13.785811154565126</v>
      </c>
      <c r="M7" s="85">
        <f t="shared" si="4"/>
        <v>61438.923074057268</v>
      </c>
      <c r="N7" s="81">
        <f t="shared" si="5"/>
        <v>15.984681814848082</v>
      </c>
      <c r="O7" s="80">
        <f>SUM($M7:$M$108)</f>
        <v>670031.53751343093</v>
      </c>
      <c r="P7" s="86">
        <f t="shared" si="6"/>
        <v>2.5335399051928291E-4</v>
      </c>
      <c r="Q7" s="87">
        <f t="shared" si="7"/>
        <v>2.5669506656382263E-4</v>
      </c>
      <c r="R7" s="88">
        <f t="shared" si="8"/>
        <v>2.6017190756388197E-4</v>
      </c>
    </row>
    <row r="8" spans="1:18" x14ac:dyDescent="0.2">
      <c r="A8" s="83">
        <f t="shared" si="12"/>
        <v>6</v>
      </c>
      <c r="B8" s="83">
        <v>98921</v>
      </c>
      <c r="C8" s="83">
        <f t="shared" si="9"/>
        <v>24</v>
      </c>
      <c r="D8" s="83">
        <f t="shared" si="10"/>
        <v>2.426178465644302E-4</v>
      </c>
      <c r="E8" s="75">
        <f t="shared" si="0"/>
        <v>0.99975738215343557</v>
      </c>
      <c r="F8" s="83">
        <f>SUM(B8:B$108)</f>
        <v>6706397</v>
      </c>
      <c r="G8" s="83">
        <f t="shared" si="1"/>
        <v>67.795483264423126</v>
      </c>
      <c r="H8" s="90"/>
      <c r="I8" s="77">
        <f t="shared" si="2"/>
        <v>40601.358273955448</v>
      </c>
      <c r="J8" s="77">
        <f t="shared" si="3"/>
        <v>9.1460655939140931</v>
      </c>
      <c r="K8" s="78">
        <f t="shared" si="11"/>
        <v>47513.589052213683</v>
      </c>
      <c r="L8" s="79">
        <f t="shared" si="13"/>
        <v>10.844295893463228</v>
      </c>
      <c r="M8" s="85">
        <f t="shared" si="4"/>
        <v>55838.325634849694</v>
      </c>
      <c r="N8" s="81">
        <f t="shared" si="5"/>
        <v>12.916914597857033</v>
      </c>
      <c r="O8" s="80">
        <f>SUM($M8:$M$108)</f>
        <v>608592.61443937372</v>
      </c>
      <c r="P8" s="86">
        <f t="shared" si="6"/>
        <v>2.2526501532784974E-4</v>
      </c>
      <c r="Q8" s="87">
        <f t="shared" si="7"/>
        <v>2.2823567130544911E-4</v>
      </c>
      <c r="R8" s="88">
        <f t="shared" si="8"/>
        <v>2.3132704018251143E-4</v>
      </c>
    </row>
    <row r="9" spans="1:18" x14ac:dyDescent="0.2">
      <c r="A9" s="83">
        <f t="shared" si="12"/>
        <v>7</v>
      </c>
      <c r="B9" s="83">
        <v>98897</v>
      </c>
      <c r="C9" s="83">
        <f t="shared" si="9"/>
        <v>21</v>
      </c>
      <c r="D9" s="83">
        <f t="shared" si="10"/>
        <v>2.1234213373509813E-4</v>
      </c>
      <c r="E9" s="75">
        <f t="shared" si="0"/>
        <v>0.99978765786626489</v>
      </c>
      <c r="F9" s="83">
        <f>SUM(B9:B$108)</f>
        <v>6607476</v>
      </c>
      <c r="G9" s="83">
        <f t="shared" si="1"/>
        <v>66.811692973497685</v>
      </c>
      <c r="H9" s="90"/>
      <c r="I9" s="77">
        <f t="shared" si="2"/>
        <v>34992.679017106406</v>
      </c>
      <c r="J9" s="77">
        <f t="shared" si="3"/>
        <v>6.8989718919610619</v>
      </c>
      <c r="K9" s="78">
        <f t="shared" si="11"/>
        <v>42037.222484562204</v>
      </c>
      <c r="L9" s="79">
        <f t="shared" si="13"/>
        <v>8.3971317759117916</v>
      </c>
      <c r="M9" s="85">
        <f t="shared" si="4"/>
        <v>50749.798418662176</v>
      </c>
      <c r="N9" s="81">
        <f t="shared" si="5"/>
        <v>10.274818430113548</v>
      </c>
      <c r="O9" s="80">
        <f>SUM($M9:$M$108)</f>
        <v>552754.28880452411</v>
      </c>
      <c r="P9" s="86">
        <f t="shared" si="6"/>
        <v>1.971547216658791E-4</v>
      </c>
      <c r="Q9" s="87">
        <f t="shared" si="7"/>
        <v>1.9975467644170743E-4</v>
      </c>
      <c r="R9" s="88">
        <f t="shared" si="8"/>
        <v>2.0246028063700049E-4</v>
      </c>
    </row>
    <row r="10" spans="1:18" x14ac:dyDescent="0.2">
      <c r="A10" s="83">
        <f t="shared" si="12"/>
        <v>8</v>
      </c>
      <c r="B10" s="83">
        <v>98876</v>
      </c>
      <c r="C10" s="83">
        <f t="shared" si="9"/>
        <v>21</v>
      </c>
      <c r="D10" s="83">
        <f t="shared" si="10"/>
        <v>2.1238723249322384E-4</v>
      </c>
      <c r="E10" s="75">
        <f t="shared" si="0"/>
        <v>0.99978761276750683</v>
      </c>
      <c r="F10" s="83">
        <f>SUM(B10:B$108)</f>
        <v>6508579</v>
      </c>
      <c r="G10" s="83">
        <f t="shared" si="1"/>
        <v>65.825670536834011</v>
      </c>
      <c r="H10" s="90"/>
      <c r="I10" s="77">
        <f t="shared" si="2"/>
        <v>30159.697066361037</v>
      </c>
      <c r="J10" s="77">
        <f t="shared" si="3"/>
        <v>5.9473895620353998</v>
      </c>
      <c r="K10" s="78">
        <f t="shared" si="11"/>
        <v>37193.182487649152</v>
      </c>
      <c r="L10" s="79">
        <f t="shared" si="13"/>
        <v>7.4310900671785776</v>
      </c>
      <c r="M10" s="85">
        <f t="shared" si="4"/>
        <v>46126.383725617576</v>
      </c>
      <c r="N10" s="81">
        <f t="shared" si="5"/>
        <v>9.3407440273759512</v>
      </c>
      <c r="O10" s="80">
        <f>SUM($M10:$M$108)</f>
        <v>502004.49038586218</v>
      </c>
      <c r="P10" s="86">
        <f t="shared" si="6"/>
        <v>1.9719659481158677E-4</v>
      </c>
      <c r="Q10" s="87">
        <f t="shared" si="7"/>
        <v>1.9979710178461447E-4</v>
      </c>
      <c r="R10" s="88">
        <f t="shared" si="8"/>
        <v>2.0250328061569475E-4</v>
      </c>
    </row>
    <row r="11" spans="1:18" x14ac:dyDescent="0.2">
      <c r="A11" s="83">
        <f t="shared" si="12"/>
        <v>9</v>
      </c>
      <c r="B11" s="83">
        <v>98855</v>
      </c>
      <c r="C11" s="83">
        <f t="shared" si="9"/>
        <v>20</v>
      </c>
      <c r="D11" s="83">
        <f t="shared" si="10"/>
        <v>2.0231652420211422E-4</v>
      </c>
      <c r="E11" s="75">
        <f t="shared" si="0"/>
        <v>0.99979768347579789</v>
      </c>
      <c r="F11" s="83">
        <f>SUM(B11:B$108)</f>
        <v>6409703</v>
      </c>
      <c r="G11" s="83">
        <f t="shared" si="1"/>
        <v>64.839441606393208</v>
      </c>
      <c r="H11" s="90"/>
      <c r="I11" s="77">
        <f t="shared" si="2"/>
        <v>25994.216837731277</v>
      </c>
      <c r="J11" s="77">
        <f t="shared" si="3"/>
        <v>4.8829142545446622</v>
      </c>
      <c r="K11" s="78">
        <f t="shared" si="11"/>
        <v>32907.330204029189</v>
      </c>
      <c r="L11" s="79">
        <f t="shared" si="13"/>
        <v>6.2630341906266986</v>
      </c>
      <c r="M11" s="85">
        <f t="shared" si="4"/>
        <v>41924.170064211969</v>
      </c>
      <c r="N11" s="81">
        <f t="shared" si="5"/>
        <v>8.0872242661263662</v>
      </c>
      <c r="O11" s="80">
        <f>SUM($M11:$M$108)</f>
        <v>455878.10666024452</v>
      </c>
      <c r="P11" s="86">
        <f t="shared" si="6"/>
        <v>1.878461769025865E-4</v>
      </c>
      <c r="Q11" s="87">
        <f t="shared" si="7"/>
        <v>1.9032337633576393E-4</v>
      </c>
      <c r="R11" s="88">
        <f t="shared" si="8"/>
        <v>1.9290123701291636E-4</v>
      </c>
    </row>
    <row r="12" spans="1:18" x14ac:dyDescent="0.2">
      <c r="A12" s="83">
        <f t="shared" si="12"/>
        <v>10</v>
      </c>
      <c r="B12" s="83">
        <v>98835</v>
      </c>
      <c r="C12" s="83">
        <f t="shared" si="9"/>
        <v>21</v>
      </c>
      <c r="D12" s="83">
        <f t="shared" si="10"/>
        <v>2.1247533768401882E-4</v>
      </c>
      <c r="E12" s="75">
        <f t="shared" si="0"/>
        <v>0.99978752466231602</v>
      </c>
      <c r="F12" s="83">
        <f>SUM(B12:B$108)</f>
        <v>6310848</v>
      </c>
      <c r="G12" s="83">
        <f t="shared" si="1"/>
        <v>63.852359993929277</v>
      </c>
      <c r="H12" s="90"/>
      <c r="I12" s="77">
        <f t="shared" si="2"/>
        <v>22404.273946664925</v>
      </c>
      <c r="J12" s="77">
        <f t="shared" si="3"/>
        <v>4.4198792821309452</v>
      </c>
      <c r="K12" s="78">
        <f t="shared" si="11"/>
        <v>29115.639387045616</v>
      </c>
      <c r="L12" s="79">
        <f t="shared" si="13"/>
        <v>5.8196335399628616</v>
      </c>
      <c r="M12" s="85">
        <f t="shared" si="4"/>
        <v>38105.171010767743</v>
      </c>
      <c r="N12" s="81">
        <f t="shared" si="5"/>
        <v>7.7196231631206205</v>
      </c>
      <c r="O12" s="80">
        <f>SUM($M12:$M$108)</f>
        <v>413953.93659603258</v>
      </c>
      <c r="P12" s="86">
        <f t="shared" si="6"/>
        <v>1.9727839842758588E-4</v>
      </c>
      <c r="Q12" s="87">
        <f t="shared" si="7"/>
        <v>1.998799841762082E-4</v>
      </c>
      <c r="R12" s="88">
        <f t="shared" si="8"/>
        <v>2.0258728561903613E-4</v>
      </c>
    </row>
    <row r="13" spans="1:18" x14ac:dyDescent="0.2">
      <c r="A13" s="83">
        <f t="shared" si="12"/>
        <v>11</v>
      </c>
      <c r="B13" s="83">
        <v>98814</v>
      </c>
      <c r="C13" s="83">
        <f t="shared" si="9"/>
        <v>21</v>
      </c>
      <c r="D13" s="83">
        <f t="shared" si="10"/>
        <v>2.1252049304754388E-4</v>
      </c>
      <c r="E13" s="75">
        <f t="shared" si="0"/>
        <v>0.99978747950695246</v>
      </c>
      <c r="F13" s="83">
        <f>SUM(B13:B$108)</f>
        <v>6212013</v>
      </c>
      <c r="G13" s="83">
        <f t="shared" si="1"/>
        <v>62.865717408464384</v>
      </c>
      <c r="H13" s="90"/>
      <c r="I13" s="77">
        <f t="shared" si="2"/>
        <v>19309.925509476328</v>
      </c>
      <c r="J13" s="77">
        <f t="shared" si="3"/>
        <v>3.8102407604577118</v>
      </c>
      <c r="K13" s="78">
        <f t="shared" si="11"/>
        <v>25760.577904190239</v>
      </c>
      <c r="L13" s="79">
        <f t="shared" si="13"/>
        <v>5.1501181769582862</v>
      </c>
      <c r="M13" s="85">
        <f t="shared" si="4"/>
        <v>34633.70418335429</v>
      </c>
      <c r="N13" s="81">
        <f t="shared" si="5"/>
        <v>7.0178392392005629</v>
      </c>
      <c r="O13" s="80">
        <f>SUM($M13:$M$108)</f>
        <v>375848.76558526495</v>
      </c>
      <c r="P13" s="86">
        <f t="shared" si="6"/>
        <v>1.9732032413008737E-4</v>
      </c>
      <c r="Q13" s="87">
        <f t="shared" si="7"/>
        <v>1.9992246276899571E-4</v>
      </c>
      <c r="R13" s="88">
        <f t="shared" si="8"/>
        <v>2.0263033956886104E-4</v>
      </c>
    </row>
    <row r="14" spans="1:18" x14ac:dyDescent="0.2">
      <c r="A14" s="83">
        <f t="shared" si="12"/>
        <v>12</v>
      </c>
      <c r="B14" s="83">
        <v>98793</v>
      </c>
      <c r="C14" s="83">
        <f t="shared" si="9"/>
        <v>22</v>
      </c>
      <c r="D14" s="83">
        <f t="shared" si="10"/>
        <v>2.2268784225603028E-4</v>
      </c>
      <c r="E14" s="75">
        <f t="shared" si="0"/>
        <v>0.99977731215774401</v>
      </c>
      <c r="F14" s="83">
        <f>SUM(B14:B$108)</f>
        <v>6113199</v>
      </c>
      <c r="G14" s="83">
        <f t="shared" si="1"/>
        <v>61.878867935987365</v>
      </c>
      <c r="H14" s="90"/>
      <c r="I14" s="77">
        <f t="shared" si="2"/>
        <v>16642.949788436505</v>
      </c>
      <c r="J14" s="77">
        <f t="shared" si="3"/>
        <v>3.4411041350603306</v>
      </c>
      <c r="K14" s="78">
        <f t="shared" si="11"/>
        <v>22792.126772984826</v>
      </c>
      <c r="L14" s="79">
        <f t="shared" si="13"/>
        <v>4.7746565483810501</v>
      </c>
      <c r="M14" s="85">
        <f t="shared" si="4"/>
        <v>31478.494374059253</v>
      </c>
      <c r="N14" s="81">
        <f t="shared" si="5"/>
        <v>6.683656418286251</v>
      </c>
      <c r="O14" s="80">
        <f>SUM($M14:$M$108)</f>
        <v>341215.06140191061</v>
      </c>
      <c r="P14" s="86">
        <f t="shared" si="6"/>
        <v>2.0676047087825767E-4</v>
      </c>
      <c r="Q14" s="87">
        <f t="shared" si="7"/>
        <v>2.0948710034556233E-4</v>
      </c>
      <c r="R14" s="88">
        <f t="shared" si="8"/>
        <v>2.1232452667094864E-4</v>
      </c>
    </row>
    <row r="15" spans="1:18" x14ac:dyDescent="0.2">
      <c r="A15" s="83">
        <f t="shared" si="12"/>
        <v>13</v>
      </c>
      <c r="B15" s="83">
        <v>98771</v>
      </c>
      <c r="C15" s="83">
        <f t="shared" si="9"/>
        <v>26</v>
      </c>
      <c r="D15" s="83">
        <f t="shared" si="10"/>
        <v>2.6323516011784835E-4</v>
      </c>
      <c r="E15" s="75">
        <f t="shared" si="0"/>
        <v>0.99973676483988216</v>
      </c>
      <c r="F15" s="83">
        <f>SUM(B15:B$108)</f>
        <v>6014406</v>
      </c>
      <c r="G15" s="83">
        <f t="shared" si="1"/>
        <v>60.892427939374919</v>
      </c>
      <c r="H15" s="90"/>
      <c r="I15" s="77">
        <f t="shared" si="2"/>
        <v>14344.175522292539</v>
      </c>
      <c r="J15" s="77">
        <f t="shared" si="3"/>
        <v>3.5058270968482996</v>
      </c>
      <c r="K15" s="78">
        <f t="shared" si="11"/>
        <v>20165.532073852501</v>
      </c>
      <c r="L15" s="79">
        <f t="shared" si="13"/>
        <v>4.9936070095698826</v>
      </c>
      <c r="M15" s="85">
        <f t="shared" si="4"/>
        <v>28610.440450972386</v>
      </c>
      <c r="N15" s="81">
        <f t="shared" si="5"/>
        <v>7.1807878874149793</v>
      </c>
      <c r="O15" s="80">
        <f>SUM($M15:$M$108)</f>
        <v>309736.56702785136</v>
      </c>
      <c r="P15" s="86">
        <f t="shared" si="6"/>
        <v>2.4440771039087127E-4</v>
      </c>
      <c r="Q15" s="87">
        <f t="shared" si="7"/>
        <v>2.476308084151575E-4</v>
      </c>
      <c r="R15" s="88">
        <f t="shared" si="8"/>
        <v>2.5098487734644175E-4</v>
      </c>
    </row>
    <row r="16" spans="1:18" x14ac:dyDescent="0.2">
      <c r="A16" s="83">
        <f t="shared" si="12"/>
        <v>14</v>
      </c>
      <c r="B16" s="83">
        <v>98745</v>
      </c>
      <c r="C16" s="83">
        <f t="shared" si="9"/>
        <v>33</v>
      </c>
      <c r="D16" s="83">
        <f t="shared" si="10"/>
        <v>3.3419413641197021E-4</v>
      </c>
      <c r="E16" s="75">
        <f t="shared" si="0"/>
        <v>0.999665805863588</v>
      </c>
      <c r="F16" s="83">
        <f>SUM(B16:B$108)</f>
        <v>5915635</v>
      </c>
      <c r="G16" s="83">
        <f t="shared" si="1"/>
        <v>59.908197883437133</v>
      </c>
      <c r="H16" s="90"/>
      <c r="I16" s="77">
        <f t="shared" si="2"/>
        <v>12362.413474958767</v>
      </c>
      <c r="J16" s="77">
        <f t="shared" si="3"/>
        <v>3.8359513990714156</v>
      </c>
      <c r="K16" s="78">
        <f t="shared" si="11"/>
        <v>17840.906014856799</v>
      </c>
      <c r="L16" s="79">
        <f t="shared" si="13"/>
        <v>5.6088846601703937</v>
      </c>
      <c r="M16" s="85">
        <f t="shared" si="4"/>
        <v>26002.644706453844</v>
      </c>
      <c r="N16" s="81">
        <f t="shared" si="5"/>
        <v>8.2855244854788221</v>
      </c>
      <c r="O16" s="80">
        <f>SUM($M16:$M$108)</f>
        <v>281126.12657687895</v>
      </c>
      <c r="P16" s="86">
        <f t="shared" si="6"/>
        <v>3.1029146588904314E-4</v>
      </c>
      <c r="Q16" s="87">
        <f t="shared" si="7"/>
        <v>3.1438339821417491E-4</v>
      </c>
      <c r="R16" s="88">
        <f t="shared" si="8"/>
        <v>3.1864160661405178E-4</v>
      </c>
    </row>
    <row r="17" spans="1:18" x14ac:dyDescent="0.2">
      <c r="A17" s="83">
        <f t="shared" si="12"/>
        <v>15</v>
      </c>
      <c r="B17" s="83">
        <v>98712</v>
      </c>
      <c r="C17" s="83">
        <f t="shared" si="9"/>
        <v>45</v>
      </c>
      <c r="D17" s="83">
        <f t="shared" si="10"/>
        <v>4.5587162654996355E-4</v>
      </c>
      <c r="E17" s="75">
        <f t="shared" si="0"/>
        <v>0.99954412837345008</v>
      </c>
      <c r="F17" s="83">
        <f>SUM(B17:B$108)</f>
        <v>5816890</v>
      </c>
      <c r="G17" s="83">
        <f t="shared" si="1"/>
        <v>58.927891239160388</v>
      </c>
      <c r="H17" s="90"/>
      <c r="I17" s="77">
        <f t="shared" si="2"/>
        <v>10653.691404192703</v>
      </c>
      <c r="J17" s="77">
        <f t="shared" si="3"/>
        <v>4.5093472559616963</v>
      </c>
      <c r="K17" s="78">
        <f t="shared" si="11"/>
        <v>15783.136007679963</v>
      </c>
      <c r="L17" s="79">
        <f t="shared" si="13"/>
        <v>6.768565559336758</v>
      </c>
      <c r="M17" s="85">
        <f t="shared" si="4"/>
        <v>23630.867977328857</v>
      </c>
      <c r="N17" s="81">
        <f t="shared" si="5"/>
        <v>10.271311345634903</v>
      </c>
      <c r="O17" s="80">
        <f>SUM($M17:$M$108)</f>
        <v>255123.48187042525</v>
      </c>
      <c r="P17" s="86">
        <f t="shared" si="6"/>
        <v>4.2326617928759106E-4</v>
      </c>
      <c r="Q17" s="87">
        <f t="shared" si="7"/>
        <v>4.2884795239952453E-4</v>
      </c>
      <c r="R17" s="88">
        <f t="shared" si="8"/>
        <v>4.3465654141392791E-4</v>
      </c>
    </row>
    <row r="18" spans="1:18" x14ac:dyDescent="0.2">
      <c r="A18" s="83">
        <f t="shared" si="12"/>
        <v>16</v>
      </c>
      <c r="B18" s="83">
        <v>98667</v>
      </c>
      <c r="C18" s="83">
        <f t="shared" si="9"/>
        <v>61</v>
      </c>
      <c r="D18" s="83">
        <f t="shared" si="10"/>
        <v>6.1824115459069393E-4</v>
      </c>
      <c r="E18" s="75">
        <f t="shared" si="0"/>
        <v>0.99938175884540925</v>
      </c>
      <c r="F18" s="83">
        <f>SUM(B18:B$108)</f>
        <v>5718178</v>
      </c>
      <c r="G18" s="83">
        <f t="shared" si="1"/>
        <v>57.954310965165661</v>
      </c>
      <c r="H18" s="90"/>
      <c r="I18" s="77">
        <f t="shared" si="2"/>
        <v>9180.0299039340625</v>
      </c>
      <c r="J18" s="77">
        <f t="shared" si="3"/>
        <v>5.2695437282310991</v>
      </c>
      <c r="K18" s="78">
        <f t="shared" si="11"/>
        <v>13961.009667076181</v>
      </c>
      <c r="L18" s="79">
        <f t="shared" si="13"/>
        <v>8.1196165018592374</v>
      </c>
      <c r="M18" s="85">
        <f t="shared" si="4"/>
        <v>21472.813941006585</v>
      </c>
      <c r="N18" s="81">
        <f t="shared" si="5"/>
        <v>12.657575597651093</v>
      </c>
      <c r="O18" s="80">
        <f>SUM($M18:$M$108)</f>
        <v>231492.61389309636</v>
      </c>
      <c r="P18" s="86">
        <f t="shared" si="6"/>
        <v>5.7402250138344961E-4</v>
      </c>
      <c r="Q18" s="87">
        <f t="shared" si="7"/>
        <v>5.8159235581703515E-4</v>
      </c>
      <c r="R18" s="88">
        <f t="shared" si="8"/>
        <v>5.8946981203422753E-4</v>
      </c>
    </row>
    <row r="19" spans="1:18" x14ac:dyDescent="0.2">
      <c r="A19" s="83">
        <f t="shared" si="12"/>
        <v>17</v>
      </c>
      <c r="B19" s="83">
        <v>98606</v>
      </c>
      <c r="C19" s="83">
        <f t="shared" si="9"/>
        <v>86</v>
      </c>
      <c r="D19" s="83">
        <f t="shared" si="10"/>
        <v>8.7215788085917697E-4</v>
      </c>
      <c r="E19" s="75">
        <f t="shared" si="0"/>
        <v>0.99912784211914085</v>
      </c>
      <c r="F19" s="83">
        <f>SUM(B19:B$108)</f>
        <v>5619511</v>
      </c>
      <c r="G19" s="83">
        <f t="shared" si="1"/>
        <v>56.989544246800399</v>
      </c>
      <c r="H19" s="90"/>
      <c r="I19" s="77">
        <f t="shared" si="2"/>
        <v>7908.9262341785152</v>
      </c>
      <c r="J19" s="77">
        <f t="shared" si="3"/>
        <v>6.4044765492916138</v>
      </c>
      <c r="K19" s="78">
        <f t="shared" si="11"/>
        <v>12347.237518885271</v>
      </c>
      <c r="L19" s="79">
        <f t="shared" si="13"/>
        <v>10.130378922963796</v>
      </c>
      <c r="M19" s="85">
        <f t="shared" si="4"/>
        <v>19508.671421566716</v>
      </c>
      <c r="N19" s="81">
        <f t="shared" si="5"/>
        <v>16.222824163904527</v>
      </c>
      <c r="O19" s="80">
        <f>SUM($M19:$M$108)</f>
        <v>210019.79995208976</v>
      </c>
      <c r="P19" s="86">
        <f t="shared" si="6"/>
        <v>8.0977826314962897E-4</v>
      </c>
      <c r="Q19" s="87">
        <f t="shared" si="7"/>
        <v>8.2045711904944253E-4</v>
      </c>
      <c r="R19" s="88">
        <f t="shared" si="8"/>
        <v>8.3156991131493941E-4</v>
      </c>
    </row>
    <row r="20" spans="1:18" x14ac:dyDescent="0.2">
      <c r="A20" s="83">
        <f t="shared" si="12"/>
        <v>18</v>
      </c>
      <c r="B20" s="83">
        <v>98520</v>
      </c>
      <c r="C20" s="83">
        <f t="shared" si="9"/>
        <v>114</v>
      </c>
      <c r="D20" s="83">
        <f t="shared" si="10"/>
        <v>1.1571254567600488E-3</v>
      </c>
      <c r="E20" s="75">
        <f t="shared" si="0"/>
        <v>0.99884287454323994</v>
      </c>
      <c r="F20" s="83">
        <f>SUM(B20:B$108)</f>
        <v>5520905</v>
      </c>
      <c r="G20" s="83">
        <f t="shared" si="1"/>
        <v>56.038418595209095</v>
      </c>
      <c r="H20" s="90"/>
      <c r="I20" s="77">
        <f t="shared" si="2"/>
        <v>6812.093449857106</v>
      </c>
      <c r="J20" s="77">
        <f t="shared" si="3"/>
        <v>7.3186680695593838</v>
      </c>
      <c r="K20" s="78">
        <f t="shared" si="11"/>
        <v>10917.229007412689</v>
      </c>
      <c r="L20" s="79">
        <f t="shared" si="13"/>
        <v>11.883753830190091</v>
      </c>
      <c r="M20" s="85">
        <f t="shared" si="4"/>
        <v>17719.687981855728</v>
      </c>
      <c r="N20" s="81">
        <f t="shared" si="5"/>
        <v>19.549703537897631</v>
      </c>
      <c r="O20" s="80">
        <f>SUM($M20:$M$108)</f>
        <v>190511.12853052307</v>
      </c>
      <c r="P20" s="86">
        <f t="shared" si="6"/>
        <v>1.0743640150316647E-3</v>
      </c>
      <c r="Q20" s="87">
        <f t="shared" si="7"/>
        <v>1.0885320645120792E-3</v>
      </c>
      <c r="R20" s="88">
        <f t="shared" si="8"/>
        <v>1.1032758340844245E-3</v>
      </c>
    </row>
    <row r="21" spans="1:18" x14ac:dyDescent="0.2">
      <c r="A21" s="83">
        <f t="shared" si="12"/>
        <v>19</v>
      </c>
      <c r="B21" s="83">
        <v>98406</v>
      </c>
      <c r="C21" s="83">
        <f t="shared" si="9"/>
        <v>129</v>
      </c>
      <c r="D21" s="83">
        <f t="shared" si="10"/>
        <v>1.3108956770928602E-3</v>
      </c>
      <c r="E21" s="75">
        <f t="shared" si="0"/>
        <v>0.99868910432290714</v>
      </c>
      <c r="F21" s="83">
        <f>SUM(B21:B$108)</f>
        <v>5422385</v>
      </c>
      <c r="G21" s="83">
        <f t="shared" si="1"/>
        <v>55.102178728939293</v>
      </c>
      <c r="H21" s="90"/>
      <c r="I21" s="77">
        <f t="shared" si="2"/>
        <v>5865.6991406141797</v>
      </c>
      <c r="J21" s="77">
        <f t="shared" si="3"/>
        <v>7.139354060595589</v>
      </c>
      <c r="K21" s="78">
        <f t="shared" si="11"/>
        <v>9650.0853131070216</v>
      </c>
      <c r="L21" s="79">
        <f t="shared" si="13"/>
        <v>11.900358982258361</v>
      </c>
      <c r="M21" s="85">
        <f t="shared" si="4"/>
        <v>16090.167345278249</v>
      </c>
      <c r="N21" s="81">
        <f t="shared" si="5"/>
        <v>20.110939046162631</v>
      </c>
      <c r="O21" s="80">
        <f>SUM($M21:$M$108)</f>
        <v>172791.44054866736</v>
      </c>
      <c r="P21" s="86">
        <f t="shared" si="6"/>
        <v>1.2171360803629708E-3</v>
      </c>
      <c r="Q21" s="87">
        <f t="shared" si="7"/>
        <v>1.2331869197150986E-3</v>
      </c>
      <c r="R21" s="88">
        <f t="shared" si="8"/>
        <v>1.2498899865118122E-3</v>
      </c>
    </row>
    <row r="22" spans="1:18" x14ac:dyDescent="0.2">
      <c r="A22" s="83">
        <f t="shared" si="12"/>
        <v>20</v>
      </c>
      <c r="B22" s="83">
        <v>98277</v>
      </c>
      <c r="C22" s="83">
        <f t="shared" si="9"/>
        <v>140</v>
      </c>
      <c r="D22" s="83">
        <f t="shared" si="10"/>
        <v>1.4245449087782493E-3</v>
      </c>
      <c r="E22" s="75">
        <f t="shared" si="0"/>
        <v>0.9985754550912217</v>
      </c>
      <c r="F22" s="83">
        <f>SUM(B22:B$108)</f>
        <v>5323979</v>
      </c>
      <c r="G22" s="83">
        <f t="shared" si="1"/>
        <v>54.173194134945106</v>
      </c>
      <c r="H22" s="90"/>
      <c r="I22" s="77">
        <f t="shared" si="2"/>
        <v>5050.0084663513981</v>
      </c>
      <c r="J22" s="77">
        <f t="shared" si="3"/>
        <v>6.6794277498221239</v>
      </c>
      <c r="K22" s="78">
        <f t="shared" si="11"/>
        <v>8528.7035911384883</v>
      </c>
      <c r="L22" s="79">
        <f t="shared" si="13"/>
        <v>11.429308208247038</v>
      </c>
      <c r="M22" s="85">
        <f t="shared" si="4"/>
        <v>14608.249831328749</v>
      </c>
      <c r="N22" s="81">
        <f t="shared" si="5"/>
        <v>19.841659383106194</v>
      </c>
      <c r="O22" s="80">
        <f>SUM($M22:$M$108)</f>
        <v>156701.27320338908</v>
      </c>
      <c r="P22" s="86">
        <f t="shared" si="6"/>
        <v>1.3226567429198732E-3</v>
      </c>
      <c r="Q22" s="87">
        <f t="shared" si="7"/>
        <v>1.3400991236373065E-3</v>
      </c>
      <c r="R22" s="88">
        <f t="shared" si="8"/>
        <v>1.3582502772203355E-3</v>
      </c>
    </row>
    <row r="23" spans="1:18" x14ac:dyDescent="0.2">
      <c r="A23" s="83">
        <f t="shared" si="12"/>
        <v>21</v>
      </c>
      <c r="B23" s="83">
        <v>98137</v>
      </c>
      <c r="C23" s="83">
        <f t="shared" si="9"/>
        <v>150</v>
      </c>
      <c r="D23" s="83">
        <f t="shared" si="10"/>
        <v>1.5284754985377584E-3</v>
      </c>
      <c r="E23" s="75">
        <f t="shared" si="0"/>
        <v>0.99847152450146226</v>
      </c>
      <c r="F23" s="83">
        <f>SUM(B23:B$108)</f>
        <v>5225702</v>
      </c>
      <c r="G23" s="83">
        <f t="shared" si="1"/>
        <v>53.249049797731743</v>
      </c>
      <c r="H23" s="90"/>
      <c r="I23" s="77">
        <f t="shared" si="2"/>
        <v>4347.2538814666977</v>
      </c>
      <c r="J23" s="77">
        <f t="shared" si="3"/>
        <v>6.1694221827174767</v>
      </c>
      <c r="K23" s="78">
        <f t="shared" si="11"/>
        <v>7536.773513149783</v>
      </c>
      <c r="L23" s="79">
        <f t="shared" si="13"/>
        <v>10.836891474317671</v>
      </c>
      <c r="M23" s="85">
        <f t="shared" si="4"/>
        <v>13261.308839459425</v>
      </c>
      <c r="N23" s="81">
        <f t="shared" si="5"/>
        <v>19.326291606921615</v>
      </c>
      <c r="O23" s="80">
        <f>SUM($M23:$M$108)</f>
        <v>142093.02337206039</v>
      </c>
      <c r="P23" s="86">
        <f t="shared" si="6"/>
        <v>1.4191538729815354E-3</v>
      </c>
      <c r="Q23" s="87">
        <f t="shared" si="7"/>
        <v>1.4378687982874911E-3</v>
      </c>
      <c r="R23" s="88">
        <f t="shared" si="8"/>
        <v>1.4573442064342585E-3</v>
      </c>
    </row>
    <row r="24" spans="1:18" x14ac:dyDescent="0.2">
      <c r="A24" s="83">
        <f t="shared" si="12"/>
        <v>22</v>
      </c>
      <c r="B24" s="83">
        <v>97987</v>
      </c>
      <c r="C24" s="83">
        <f t="shared" si="9"/>
        <v>157</v>
      </c>
      <c r="D24" s="83">
        <f t="shared" si="10"/>
        <v>1.6022533601396103E-3</v>
      </c>
      <c r="E24" s="75">
        <f t="shared" si="0"/>
        <v>0.99839774663986036</v>
      </c>
      <c r="F24" s="83">
        <f>SUM(B24:B$108)</f>
        <v>5127565</v>
      </c>
      <c r="G24" s="83">
        <f t="shared" si="1"/>
        <v>52.329033443211856</v>
      </c>
      <c r="H24" s="90"/>
      <c r="I24" s="77">
        <f t="shared" si="2"/>
        <v>3741.9044917439251</v>
      </c>
      <c r="J24" s="77">
        <f t="shared" si="3"/>
        <v>5.5666625441761148</v>
      </c>
      <c r="K24" s="78">
        <f t="shared" si="11"/>
        <v>6659.516583625581</v>
      </c>
      <c r="L24" s="79">
        <f t="shared" si="13"/>
        <v>10.037710687126104</v>
      </c>
      <c r="M24" s="85">
        <f t="shared" si="4"/>
        <v>12037.308412563425</v>
      </c>
      <c r="N24" s="81">
        <f t="shared" si="5"/>
        <v>18.389259286586022</v>
      </c>
      <c r="O24" s="80">
        <f>SUM($M24:$M$108)</f>
        <v>128831.71453260086</v>
      </c>
      <c r="P24" s="86">
        <f t="shared" si="6"/>
        <v>1.4876548977822135E-3</v>
      </c>
      <c r="Q24" s="87">
        <f t="shared" si="7"/>
        <v>1.5072731723210701E-3</v>
      </c>
      <c r="R24" s="88">
        <f t="shared" si="8"/>
        <v>1.5276886373861635E-3</v>
      </c>
    </row>
    <row r="25" spans="1:18" x14ac:dyDescent="0.2">
      <c r="A25" s="83">
        <f t="shared" si="12"/>
        <v>23</v>
      </c>
      <c r="B25" s="83">
        <v>97830</v>
      </c>
      <c r="C25" s="83">
        <f t="shared" si="9"/>
        <v>153</v>
      </c>
      <c r="D25" s="83">
        <f t="shared" si="10"/>
        <v>1.5639374425022998E-3</v>
      </c>
      <c r="E25" s="75">
        <f t="shared" si="0"/>
        <v>0.99843606255749773</v>
      </c>
      <c r="F25" s="83">
        <f>SUM(B25:B$108)</f>
        <v>5029578</v>
      </c>
      <c r="G25" s="83">
        <f t="shared" si="1"/>
        <v>51.411407543698253</v>
      </c>
      <c r="H25" s="90"/>
      <c r="I25" s="77">
        <f t="shared" si="2"/>
        <v>3220.6112178437129</v>
      </c>
      <c r="J25" s="77">
        <f t="shared" si="3"/>
        <v>4.6765834024760915</v>
      </c>
      <c r="K25" s="78">
        <f t="shared" si="11"/>
        <v>5883.9348237190816</v>
      </c>
      <c r="L25" s="79">
        <f t="shared" si="13"/>
        <v>8.6566131285175256</v>
      </c>
      <c r="M25" s="85">
        <f t="shared" si="4"/>
        <v>10925.474177011234</v>
      </c>
      <c r="N25" s="81">
        <f t="shared" si="5"/>
        <v>16.291584660380202</v>
      </c>
      <c r="O25" s="80">
        <f>SUM($M25:$M$108)</f>
        <v>116794.40612003744</v>
      </c>
      <c r="P25" s="86">
        <f t="shared" si="6"/>
        <v>1.4520794613660918E-3</v>
      </c>
      <c r="Q25" s="87">
        <f t="shared" si="7"/>
        <v>1.471228589008385E-3</v>
      </c>
      <c r="R25" s="88">
        <f t="shared" si="8"/>
        <v>1.4911558433463726E-3</v>
      </c>
    </row>
    <row r="26" spans="1:18" x14ac:dyDescent="0.2">
      <c r="A26" s="83">
        <f t="shared" si="12"/>
        <v>24</v>
      </c>
      <c r="B26" s="83">
        <v>97677</v>
      </c>
      <c r="C26" s="83">
        <f t="shared" si="9"/>
        <v>153</v>
      </c>
      <c r="D26" s="83">
        <f t="shared" si="10"/>
        <v>1.5663871740532571E-3</v>
      </c>
      <c r="E26" s="75">
        <f t="shared" si="0"/>
        <v>0.99843361282594678</v>
      </c>
      <c r="F26" s="83">
        <f>SUM(B26:B$108)</f>
        <v>4931748</v>
      </c>
      <c r="G26" s="83">
        <f t="shared" si="1"/>
        <v>50.490371325900675</v>
      </c>
      <c r="H26" s="90"/>
      <c r="I26" s="77">
        <f t="shared" si="2"/>
        <v>2772.0468822175726</v>
      </c>
      <c r="J26" s="77">
        <f t="shared" si="3"/>
        <v>4.0315374159276658</v>
      </c>
      <c r="K26" s="78">
        <f t="shared" si="11"/>
        <v>5198.8785112734722</v>
      </c>
      <c r="L26" s="79">
        <f t="shared" si="13"/>
        <v>7.6607195827588725</v>
      </c>
      <c r="M26" s="85">
        <f t="shared" si="4"/>
        <v>9916.7158353351952</v>
      </c>
      <c r="N26" s="81">
        <f t="shared" si="5"/>
        <v>14.810531509436547</v>
      </c>
      <c r="O26" s="80">
        <f>SUM($M26:$M$108)</f>
        <v>105868.93194302621</v>
      </c>
      <c r="P26" s="86">
        <f t="shared" si="6"/>
        <v>1.454353980010082E-3</v>
      </c>
      <c r="Q26" s="87">
        <f t="shared" si="7"/>
        <v>1.4735331026003084E-3</v>
      </c>
      <c r="R26" s="88">
        <f t="shared" si="8"/>
        <v>1.4934915707339048E-3</v>
      </c>
    </row>
    <row r="27" spans="1:18" x14ac:dyDescent="0.2">
      <c r="A27" s="83">
        <f t="shared" si="12"/>
        <v>25</v>
      </c>
      <c r="B27" s="83">
        <v>97524</v>
      </c>
      <c r="C27" s="83">
        <f t="shared" si="9"/>
        <v>151</v>
      </c>
      <c r="D27" s="83">
        <f t="shared" si="10"/>
        <v>1.548336819654649E-3</v>
      </c>
      <c r="E27" s="75">
        <f t="shared" si="0"/>
        <v>0.99845166318034539</v>
      </c>
      <c r="F27" s="83">
        <f>SUM(B27:B$108)</f>
        <v>4834071</v>
      </c>
      <c r="G27" s="83">
        <f t="shared" si="1"/>
        <v>49.568014027316352</v>
      </c>
      <c r="H27" s="90"/>
      <c r="I27" s="77">
        <f t="shared" si="2"/>
        <v>2385.9523995994768</v>
      </c>
      <c r="J27" s="77">
        <f>(C27/((1+$H$2)^(A27+0.5)))</f>
        <v>3.4300323969183997</v>
      </c>
      <c r="K27" s="78">
        <f t="shared" si="11"/>
        <v>4593.5708448265068</v>
      </c>
      <c r="L27" s="79">
        <f t="shared" si="13"/>
        <v>6.6907782809681846</v>
      </c>
      <c r="M27" s="85">
        <f t="shared" si="4"/>
        <v>9001.0749262199952</v>
      </c>
      <c r="N27" s="81">
        <f t="shared" si="5"/>
        <v>13.288117991235399</v>
      </c>
      <c r="O27" s="80">
        <f>SUM($M27:$M$108)</f>
        <v>95952.216107691027</v>
      </c>
      <c r="P27" s="86">
        <f t="shared" si="6"/>
        <v>1.4375946466887561E-3</v>
      </c>
      <c r="Q27" s="87">
        <f t="shared" si="7"/>
        <v>1.4565527575358178E-3</v>
      </c>
      <c r="R27" s="88">
        <f t="shared" si="8"/>
        <v>1.4762812330922069E-3</v>
      </c>
    </row>
    <row r="28" spans="1:18" x14ac:dyDescent="0.2">
      <c r="A28" s="83">
        <f t="shared" si="12"/>
        <v>26</v>
      </c>
      <c r="B28" s="83">
        <v>97373</v>
      </c>
      <c r="C28" s="83">
        <f t="shared" si="9"/>
        <v>151</v>
      </c>
      <c r="D28" s="83">
        <f t="shared" si="10"/>
        <v>1.5507378842184178E-3</v>
      </c>
      <c r="E28" s="75">
        <f t="shared" si="0"/>
        <v>0.99844926211578156</v>
      </c>
      <c r="F28" s="83">
        <f>SUM(B28:B$108)</f>
        <v>4736547</v>
      </c>
      <c r="G28" s="83">
        <f t="shared" si="1"/>
        <v>48.643330286629762</v>
      </c>
      <c r="H28" s="90"/>
      <c r="I28" s="77">
        <f t="shared" si="2"/>
        <v>2053.6708117665808</v>
      </c>
      <c r="J28" s="77">
        <f t="shared" si="3"/>
        <v>2.9569244801020691</v>
      </c>
      <c r="K28" s="78">
        <f t="shared" si="11"/>
        <v>4058.8127875697087</v>
      </c>
      <c r="L28" s="79">
        <f t="shared" si="13"/>
        <v>5.9210427265205183</v>
      </c>
      <c r="M28" s="85">
        <f t="shared" si="4"/>
        <v>8170.1256640865977</v>
      </c>
      <c r="N28" s="81">
        <f t="shared" si="5"/>
        <v>12.080107264759455</v>
      </c>
      <c r="O28" s="80">
        <f>SUM($M28:$M$108)</f>
        <v>86951.14118147103</v>
      </c>
      <c r="P28" s="86">
        <f t="shared" si="6"/>
        <v>1.4398239791695261E-3</v>
      </c>
      <c r="Q28" s="87">
        <f t="shared" si="7"/>
        <v>1.4588114890772912E-3</v>
      </c>
      <c r="R28" s="88">
        <f t="shared" si="8"/>
        <v>1.478570558328124E-3</v>
      </c>
    </row>
    <row r="29" spans="1:18" x14ac:dyDescent="0.2">
      <c r="A29" s="83">
        <f t="shared" si="12"/>
        <v>27</v>
      </c>
      <c r="B29" s="83">
        <v>97222</v>
      </c>
      <c r="C29" s="83">
        <f t="shared" si="9"/>
        <v>152</v>
      </c>
      <c r="D29" s="83">
        <f t="shared" si="10"/>
        <v>1.5634321449877599E-3</v>
      </c>
      <c r="E29" s="75">
        <f t="shared" si="0"/>
        <v>0.99843656785501222</v>
      </c>
      <c r="F29" s="83">
        <f>SUM(B29:B$108)</f>
        <v>4639174</v>
      </c>
      <c r="G29" s="83">
        <f t="shared" si="1"/>
        <v>47.717327353891093</v>
      </c>
      <c r="H29" s="90"/>
      <c r="I29" s="77">
        <f t="shared" si="2"/>
        <v>1767.6604367560867</v>
      </c>
      <c r="J29" s="77">
        <f t="shared" si="3"/>
        <v>2.5659541046786614</v>
      </c>
      <c r="K29" s="78">
        <f t="shared" si="11"/>
        <v>3586.2996750575885</v>
      </c>
      <c r="L29" s="79">
        <f t="shared" si="13"/>
        <v>5.2745618849623108</v>
      </c>
      <c r="M29" s="85">
        <f t="shared" si="4"/>
        <v>7415.8690370004297</v>
      </c>
      <c r="N29" s="81">
        <f t="shared" si="5"/>
        <v>11.054643613747364</v>
      </c>
      <c r="O29" s="80">
        <f>SUM($M29:$M$108)</f>
        <v>78781.01551738441</v>
      </c>
      <c r="P29" s="86">
        <f t="shared" si="6"/>
        <v>1.451610304401879E-3</v>
      </c>
      <c r="Q29" s="87">
        <f t="shared" si="7"/>
        <v>1.4707532450917149E-3</v>
      </c>
      <c r="R29" s="88">
        <f t="shared" si="8"/>
        <v>1.4906740610698198E-3</v>
      </c>
    </row>
    <row r="30" spans="1:18" x14ac:dyDescent="0.2">
      <c r="A30" s="83">
        <f t="shared" si="12"/>
        <v>28</v>
      </c>
      <c r="B30" s="83">
        <v>97070</v>
      </c>
      <c r="C30" s="83">
        <f t="shared" si="9"/>
        <v>154</v>
      </c>
      <c r="D30" s="83">
        <f t="shared" si="10"/>
        <v>1.5864839806325332E-3</v>
      </c>
      <c r="E30" s="75">
        <f t="shared" si="0"/>
        <v>0.99841351601936745</v>
      </c>
      <c r="F30" s="83">
        <f>SUM(B30:B$108)</f>
        <v>4541952</v>
      </c>
      <c r="G30" s="83">
        <f t="shared" si="1"/>
        <v>46.790481096116203</v>
      </c>
      <c r="H30" s="90"/>
      <c r="I30" s="77">
        <f t="shared" si="2"/>
        <v>1521.4627755239994</v>
      </c>
      <c r="J30" s="77">
        <f t="shared" si="3"/>
        <v>2.2411350505927521</v>
      </c>
      <c r="K30" s="78">
        <f t="shared" si="11"/>
        <v>3168.7546361628711</v>
      </c>
      <c r="L30" s="79">
        <f t="shared" si="13"/>
        <v>4.7291716947146947</v>
      </c>
      <c r="M30" s="85">
        <f t="shared" si="4"/>
        <v>6731.1589354226944</v>
      </c>
      <c r="N30" s="81">
        <f t="shared" si="5"/>
        <v>10.181908591609412</v>
      </c>
      <c r="O30" s="80">
        <f>SUM($M30:$M$108)</f>
        <v>71365.146480383992</v>
      </c>
      <c r="P30" s="86">
        <f t="shared" si="6"/>
        <v>1.4730133964801695E-3</v>
      </c>
      <c r="Q30" s="87">
        <f t="shared" si="7"/>
        <v>1.4924385879373022E-3</v>
      </c>
      <c r="R30" s="88">
        <f t="shared" si="8"/>
        <v>1.5126531239705488E-3</v>
      </c>
    </row>
    <row r="31" spans="1:18" x14ac:dyDescent="0.2">
      <c r="A31" s="83">
        <f t="shared" si="12"/>
        <v>29</v>
      </c>
      <c r="B31" s="83">
        <v>96916</v>
      </c>
      <c r="C31" s="83">
        <f t="shared" si="9"/>
        <v>157</v>
      </c>
      <c r="D31" s="83">
        <f t="shared" si="10"/>
        <v>1.6199595526022535E-3</v>
      </c>
      <c r="E31" s="75">
        <f t="shared" si="0"/>
        <v>0.9983800404473977</v>
      </c>
      <c r="F31" s="83">
        <f>SUM(B31:B$108)</f>
        <v>4444882</v>
      </c>
      <c r="G31" s="83">
        <f t="shared" si="1"/>
        <v>45.863242395476497</v>
      </c>
      <c r="H31" s="90"/>
      <c r="I31" s="77">
        <f t="shared" si="2"/>
        <v>1309.5249993133639</v>
      </c>
      <c r="J31" s="77">
        <f t="shared" si="3"/>
        <v>1.9696495910381886</v>
      </c>
      <c r="K31" s="78">
        <f t="shared" si="11"/>
        <v>2799.7588121186227</v>
      </c>
      <c r="L31" s="79">
        <f t="shared" si="13"/>
        <v>4.2666357664073509</v>
      </c>
      <c r="M31" s="85">
        <f t="shared" si="4"/>
        <v>6109.5273269095951</v>
      </c>
      <c r="N31" s="81">
        <f t="shared" si="5"/>
        <v>9.4365976911610243</v>
      </c>
      <c r="O31" s="80">
        <f>SUM($M31:$M$108)</f>
        <v>64633.987544961266</v>
      </c>
      <c r="P31" s="86">
        <f t="shared" si="6"/>
        <v>1.5040946847681062E-3</v>
      </c>
      <c r="Q31" s="87">
        <f t="shared" si="7"/>
        <v>1.5239297570702952E-3</v>
      </c>
      <c r="R31" s="88">
        <f t="shared" si="8"/>
        <v>1.5445708294972752E-3</v>
      </c>
    </row>
    <row r="32" spans="1:18" x14ac:dyDescent="0.2">
      <c r="A32" s="83">
        <f t="shared" si="12"/>
        <v>30</v>
      </c>
      <c r="B32" s="83">
        <v>96759</v>
      </c>
      <c r="C32" s="83">
        <f t="shared" si="9"/>
        <v>162</v>
      </c>
      <c r="D32" s="83">
        <f t="shared" si="10"/>
        <v>1.6742628592689053E-3</v>
      </c>
      <c r="E32" s="75">
        <f t="shared" si="0"/>
        <v>0.99832573714073114</v>
      </c>
      <c r="F32" s="83">
        <f>SUM(B32:B$108)</f>
        <v>4347966</v>
      </c>
      <c r="G32" s="83">
        <f t="shared" si="1"/>
        <v>44.936036957802372</v>
      </c>
      <c r="H32" s="90"/>
      <c r="I32" s="77">
        <f t="shared" si="2"/>
        <v>1127.0720877425472</v>
      </c>
      <c r="J32" s="77">
        <f t="shared" si="3"/>
        <v>1.7520493836381861</v>
      </c>
      <c r="K32" s="78">
        <f t="shared" si="11"/>
        <v>2473.6489522884513</v>
      </c>
      <c r="L32" s="79">
        <f t="shared" si="13"/>
        <v>3.8960317578377239</v>
      </c>
      <c r="M32" s="85">
        <f t="shared" si="4"/>
        <v>5545.1183088677108</v>
      </c>
      <c r="N32" s="81">
        <f t="shared" si="5"/>
        <v>8.851932981865005</v>
      </c>
      <c r="O32" s="80">
        <f>SUM($M32:$M$108)</f>
        <v>58524.460218051667</v>
      </c>
      <c r="P32" s="86">
        <f t="shared" si="6"/>
        <v>1.5545140392460861E-3</v>
      </c>
      <c r="Q32" s="87">
        <f t="shared" si="7"/>
        <v>1.5750140108738474E-3</v>
      </c>
      <c r="R32" s="88">
        <f t="shared" si="8"/>
        <v>1.5963470008762593E-3</v>
      </c>
    </row>
    <row r="33" spans="1:18" x14ac:dyDescent="0.2">
      <c r="A33" s="83">
        <f t="shared" si="12"/>
        <v>31</v>
      </c>
      <c r="B33" s="83">
        <v>96597</v>
      </c>
      <c r="C33" s="83">
        <f t="shared" si="9"/>
        <v>168</v>
      </c>
      <c r="D33" s="83">
        <f t="shared" si="10"/>
        <v>1.7391844467219478E-3</v>
      </c>
      <c r="E33" s="75">
        <f t="shared" si="0"/>
        <v>0.99826081555327806</v>
      </c>
      <c r="F33" s="83">
        <f>SUM(B33:B$108)</f>
        <v>4251207</v>
      </c>
      <c r="G33" s="83">
        <f t="shared" si="1"/>
        <v>44.009720798782574</v>
      </c>
      <c r="H33" s="90"/>
      <c r="I33" s="77">
        <f t="shared" si="2"/>
        <v>969.9871317295873</v>
      </c>
      <c r="J33" s="77">
        <f t="shared" si="3"/>
        <v>1.5663276737506144</v>
      </c>
      <c r="K33" s="78">
        <f t="shared" si="11"/>
        <v>2185.404790903332</v>
      </c>
      <c r="L33" s="79">
        <f t="shared" si="13"/>
        <v>3.5755125932302954</v>
      </c>
      <c r="M33" s="85">
        <f t="shared" si="4"/>
        <v>5032.5766574844747</v>
      </c>
      <c r="N33" s="81">
        <f t="shared" si="5"/>
        <v>8.3452566832397324</v>
      </c>
      <c r="O33" s="80">
        <f>SUM($M33:$M$108)</f>
        <v>52979.341909183968</v>
      </c>
      <c r="P33" s="86">
        <f t="shared" si="6"/>
        <v>1.614792219931506E-3</v>
      </c>
      <c r="Q33" s="87">
        <f t="shared" si="7"/>
        <v>1.6360871029995159E-3</v>
      </c>
      <c r="R33" s="88">
        <f t="shared" si="8"/>
        <v>1.6582473057471707E-3</v>
      </c>
    </row>
    <row r="34" spans="1:18" x14ac:dyDescent="0.2">
      <c r="A34" s="83">
        <f t="shared" si="12"/>
        <v>32</v>
      </c>
      <c r="B34" s="83">
        <v>96429</v>
      </c>
      <c r="C34" s="83">
        <f t="shared" si="9"/>
        <v>174</v>
      </c>
      <c r="D34" s="83">
        <f t="shared" si="10"/>
        <v>1.8044364247270012E-3</v>
      </c>
      <c r="E34" s="75">
        <f t="shared" ref="E34:E65" si="14">1-D34</f>
        <v>0.99819556357527295</v>
      </c>
      <c r="F34" s="83">
        <f>SUM(B34:B$108)</f>
        <v>4154610</v>
      </c>
      <c r="G34" s="83">
        <f t="shared" ref="G34:G65" si="15">F34/B34</f>
        <v>43.084652957097965</v>
      </c>
      <c r="H34" s="90"/>
      <c r="I34" s="77">
        <f t="shared" ref="I34:I65" si="16">(B34/((1+$H$2)^A34))</f>
        <v>834.74150447979548</v>
      </c>
      <c r="J34" s="77">
        <f t="shared" ref="J34:J65" si="17">(C34/((1+$H$2)^(A34+0.5)))</f>
        <v>1.3985068515630481</v>
      </c>
      <c r="K34" s="78">
        <f t="shared" si="11"/>
        <v>1930.6229813107977</v>
      </c>
      <c r="L34" s="79">
        <f t="shared" si="13"/>
        <v>3.2771765235043797</v>
      </c>
      <c r="M34" s="85">
        <f t="shared" ref="M34:M65" si="18">B34/((1+$H$4)^(A34))</f>
        <v>4567.1127985771282</v>
      </c>
      <c r="N34" s="81">
        <f t="shared" ref="N34:N65" si="19">C34/((1+$H$4)^(A34+0.5))</f>
        <v>7.8575468770763717</v>
      </c>
      <c r="O34" s="80">
        <f>SUM($M34:$M$108)</f>
        <v>47946.765251699486</v>
      </c>
      <c r="P34" s="86">
        <f t="shared" ref="P34:P65" si="20">J34/I34</f>
        <v>1.6753771605433551E-3</v>
      </c>
      <c r="Q34" s="87">
        <f t="shared" ref="Q34:Q65" si="21">L34/K34</f>
        <v>1.6974710004121771E-3</v>
      </c>
      <c r="R34" s="88">
        <f t="shared" ref="R34:R65" si="22">N34/M34</f>
        <v>1.7204626256492658E-3</v>
      </c>
    </row>
    <row r="35" spans="1:18" x14ac:dyDescent="0.2">
      <c r="A35" s="83">
        <f t="shared" si="12"/>
        <v>33</v>
      </c>
      <c r="B35" s="83">
        <v>96255</v>
      </c>
      <c r="C35" s="83">
        <f t="shared" si="9"/>
        <v>184</v>
      </c>
      <c r="D35" s="83">
        <f t="shared" si="10"/>
        <v>1.9115890083632018E-3</v>
      </c>
      <c r="E35" s="75">
        <f t="shared" si="14"/>
        <v>0.99808841099163681</v>
      </c>
      <c r="F35" s="83">
        <f>SUM(B35:B$108)</f>
        <v>4058181</v>
      </c>
      <c r="G35" s="83">
        <f t="shared" si="15"/>
        <v>42.160729312762975</v>
      </c>
      <c r="H35" s="90"/>
      <c r="I35" s="77">
        <f t="shared" si="16"/>
        <v>718.30626422748344</v>
      </c>
      <c r="J35" s="77">
        <f t="shared" si="17"/>
        <v>1.2748972487495096</v>
      </c>
      <c r="K35" s="78">
        <f t="shared" si="11"/>
        <v>1705.4330043193856</v>
      </c>
      <c r="L35" s="79">
        <f t="shared" si="13"/>
        <v>3.0668318600590263</v>
      </c>
      <c r="M35" s="85">
        <f t="shared" si="18"/>
        <v>4144.4288489886712</v>
      </c>
      <c r="N35" s="81">
        <f t="shared" si="19"/>
        <v>7.5537545735739391</v>
      </c>
      <c r="O35" s="80">
        <f>SUM($M35:$M$108)</f>
        <v>43379.652453122348</v>
      </c>
      <c r="P35" s="86">
        <f t="shared" si="20"/>
        <v>1.7748658368177018E-3</v>
      </c>
      <c r="Q35" s="87">
        <f t="shared" si="21"/>
        <v>1.7982716719399691E-3</v>
      </c>
      <c r="R35" s="88">
        <f t="shared" si="22"/>
        <v>1.822628605487392E-3</v>
      </c>
    </row>
    <row r="36" spans="1:18" x14ac:dyDescent="0.2">
      <c r="A36" s="83">
        <f t="shared" si="12"/>
        <v>34</v>
      </c>
      <c r="B36" s="83">
        <v>96071</v>
      </c>
      <c r="C36" s="83">
        <f t="shared" si="9"/>
        <v>193</v>
      </c>
      <c r="D36" s="83">
        <f t="shared" si="10"/>
        <v>2.0089308948590106E-3</v>
      </c>
      <c r="E36" s="75">
        <f t="shared" si="14"/>
        <v>0.99799106910514102</v>
      </c>
      <c r="F36" s="83">
        <f>SUM(B36:B$108)</f>
        <v>3961926</v>
      </c>
      <c r="G36" s="83">
        <f t="shared" si="15"/>
        <v>41.239562406969846</v>
      </c>
      <c r="H36" s="90"/>
      <c r="I36" s="77">
        <f t="shared" si="16"/>
        <v>618.04582574840322</v>
      </c>
      <c r="J36" s="77">
        <f t="shared" si="17"/>
        <v>1.1528072011275079</v>
      </c>
      <c r="K36" s="78">
        <f t="shared" si="11"/>
        <v>1506.347714454716</v>
      </c>
      <c r="L36" s="79">
        <f t="shared" si="13"/>
        <v>2.8467610090005397</v>
      </c>
      <c r="M36" s="85">
        <f t="shared" si="18"/>
        <v>3760.4603675954554</v>
      </c>
      <c r="N36" s="81">
        <f t="shared" si="19"/>
        <v>7.202937908595703</v>
      </c>
      <c r="O36" s="80">
        <f>SUM($M36:$M$108)</f>
        <v>39235.22360413368</v>
      </c>
      <c r="P36" s="86">
        <f t="shared" si="20"/>
        <v>1.8652455094758584E-3</v>
      </c>
      <c r="Q36" s="87">
        <f t="shared" si="21"/>
        <v>1.889843215934404E-3</v>
      </c>
      <c r="R36" s="88">
        <f t="shared" si="22"/>
        <v>1.9154404526277363E-3</v>
      </c>
    </row>
    <row r="37" spans="1:18" x14ac:dyDescent="0.2">
      <c r="A37" s="83">
        <f t="shared" si="12"/>
        <v>35</v>
      </c>
      <c r="B37" s="83">
        <v>95878</v>
      </c>
      <c r="C37" s="83">
        <f t="shared" si="9"/>
        <v>202</v>
      </c>
      <c r="D37" s="83">
        <f t="shared" si="10"/>
        <v>2.1068441143953774E-3</v>
      </c>
      <c r="E37" s="75">
        <f t="shared" si="14"/>
        <v>0.99789315588560468</v>
      </c>
      <c r="F37" s="83">
        <f>SUM(B37:B$108)</f>
        <v>3865855</v>
      </c>
      <c r="G37" s="83">
        <f t="shared" si="15"/>
        <v>40.320563632950204</v>
      </c>
      <c r="H37" s="90"/>
      <c r="I37" s="77">
        <f t="shared" si="16"/>
        <v>531.72777102984367</v>
      </c>
      <c r="J37" s="77">
        <f t="shared" si="17"/>
        <v>1.0401422843834041</v>
      </c>
      <c r="K37" s="78">
        <f t="shared" si="11"/>
        <v>1330.3730672502193</v>
      </c>
      <c r="L37" s="79">
        <f t="shared" si="13"/>
        <v>2.6367358605076299</v>
      </c>
      <c r="M37" s="85">
        <f t="shared" si="18"/>
        <v>3411.7326023491814</v>
      </c>
      <c r="N37" s="81">
        <f t="shared" si="19"/>
        <v>6.8534783680467832</v>
      </c>
      <c r="O37" s="80">
        <f>SUM($M37:$M$108)</f>
        <v>35474.763236538231</v>
      </c>
      <c r="P37" s="86">
        <f t="shared" si="20"/>
        <v>1.9561556515449055E-3</v>
      </c>
      <c r="Q37" s="87">
        <f t="shared" si="21"/>
        <v>1.9819522248428886E-3</v>
      </c>
      <c r="R37" s="88">
        <f t="shared" si="22"/>
        <v>2.0087970444482533E-3</v>
      </c>
    </row>
    <row r="38" spans="1:18" x14ac:dyDescent="0.2">
      <c r="A38" s="83">
        <f t="shared" si="12"/>
        <v>36</v>
      </c>
      <c r="B38" s="83">
        <v>95676</v>
      </c>
      <c r="C38" s="83">
        <f t="shared" si="9"/>
        <v>213</v>
      </c>
      <c r="D38" s="83">
        <f t="shared" si="10"/>
        <v>2.226263639784272E-3</v>
      </c>
      <c r="E38" s="75">
        <f t="shared" si="14"/>
        <v>0.99777373636021571</v>
      </c>
      <c r="F38" s="83">
        <f>SUM(B38:B$108)</f>
        <v>3769977</v>
      </c>
      <c r="G38" s="83">
        <f t="shared" si="15"/>
        <v>39.403580835319204</v>
      </c>
      <c r="H38" s="90"/>
      <c r="I38" s="77">
        <f t="shared" si="16"/>
        <v>457.42026164223176</v>
      </c>
      <c r="J38" s="77">
        <f t="shared" si="17"/>
        <v>0.9455031861286497</v>
      </c>
      <c r="K38" s="78">
        <f t="shared" si="11"/>
        <v>1174.8408660031266</v>
      </c>
      <c r="L38" s="79">
        <f t="shared" si="13"/>
        <v>2.4604606075883875</v>
      </c>
      <c r="M38" s="85">
        <f t="shared" si="18"/>
        <v>3095.0405578145737</v>
      </c>
      <c r="N38" s="81">
        <f t="shared" si="19"/>
        <v>6.5697159873715769</v>
      </c>
      <c r="O38" s="80">
        <f>SUM($M38:$M$108)</f>
        <v>32063.030634189086</v>
      </c>
      <c r="P38" s="86">
        <f t="shared" si="20"/>
        <v>2.0670338973050755E-3</v>
      </c>
      <c r="Q38" s="87">
        <f t="shared" si="21"/>
        <v>2.0942926644686869E-3</v>
      </c>
      <c r="R38" s="88">
        <f t="shared" si="22"/>
        <v>2.1226590943320277E-3</v>
      </c>
    </row>
    <row r="39" spans="1:18" x14ac:dyDescent="0.2">
      <c r="A39" s="83">
        <f t="shared" si="12"/>
        <v>37</v>
      </c>
      <c r="B39" s="83">
        <v>95463</v>
      </c>
      <c r="C39" s="83">
        <f t="shared" si="9"/>
        <v>226</v>
      </c>
      <c r="D39" s="83">
        <f t="shared" si="10"/>
        <v>2.3674093627897718E-3</v>
      </c>
      <c r="E39" s="75">
        <f t="shared" si="14"/>
        <v>0.99763259063721021</v>
      </c>
      <c r="F39" s="83">
        <f>SUM(B39:B$108)</f>
        <v>3674301</v>
      </c>
      <c r="G39" s="83">
        <f t="shared" si="15"/>
        <v>38.489268093397442</v>
      </c>
      <c r="H39" s="90"/>
      <c r="I39" s="77">
        <f t="shared" si="16"/>
        <v>393.44993409106644</v>
      </c>
      <c r="J39" s="77">
        <f t="shared" si="17"/>
        <v>0.86483616668720564</v>
      </c>
      <c r="K39" s="78">
        <f t="shared" si="11"/>
        <v>1037.3675756642579</v>
      </c>
      <c r="L39" s="79">
        <f t="shared" si="13"/>
        <v>2.3102916503177351</v>
      </c>
      <c r="M39" s="85">
        <f t="shared" si="18"/>
        <v>2807.4092559609576</v>
      </c>
      <c r="N39" s="81">
        <f t="shared" si="19"/>
        <v>6.3369859716004129</v>
      </c>
      <c r="O39" s="80">
        <f>SUM($M39:$M$108)</f>
        <v>28967.990076374517</v>
      </c>
      <c r="P39" s="86">
        <f t="shared" si="20"/>
        <v>2.1980844111338291E-3</v>
      </c>
      <c r="Q39" s="87">
        <f t="shared" si="21"/>
        <v>2.2270713915830513E-3</v>
      </c>
      <c r="R39" s="88">
        <f t="shared" si="22"/>
        <v>2.2572362608497937E-3</v>
      </c>
    </row>
    <row r="40" spans="1:18" x14ac:dyDescent="0.2">
      <c r="A40" s="83">
        <f t="shared" si="12"/>
        <v>38</v>
      </c>
      <c r="B40" s="83">
        <v>95237</v>
      </c>
      <c r="C40" s="83">
        <f t="shared" si="9"/>
        <v>240</v>
      </c>
      <c r="D40" s="83">
        <f t="shared" si="10"/>
        <v>2.5200289803332739E-3</v>
      </c>
      <c r="E40" s="75">
        <f t="shared" si="14"/>
        <v>0.99747997101966668</v>
      </c>
      <c r="F40" s="83">
        <f>SUM(B40:B$108)</f>
        <v>3578838</v>
      </c>
      <c r="G40" s="83">
        <f t="shared" si="15"/>
        <v>37.578231149658222</v>
      </c>
      <c r="H40" s="90"/>
      <c r="I40" s="77">
        <f t="shared" si="16"/>
        <v>338.37799744250879</v>
      </c>
      <c r="J40" s="77">
        <f t="shared" si="17"/>
        <v>0.79173283492878199</v>
      </c>
      <c r="K40" s="78">
        <f t="shared" si="11"/>
        <v>915.85106367520007</v>
      </c>
      <c r="L40" s="79">
        <f t="shared" si="13"/>
        <v>2.1711566922870098</v>
      </c>
      <c r="M40" s="85">
        <f t="shared" si="18"/>
        <v>2546.1481536392839</v>
      </c>
      <c r="N40" s="81">
        <f t="shared" si="19"/>
        <v>6.1177660224621846</v>
      </c>
      <c r="O40" s="80">
        <f>SUM($M40:$M$108)</f>
        <v>26160.580820413561</v>
      </c>
      <c r="P40" s="86">
        <f t="shared" si="20"/>
        <v>2.3397881685947954E-3</v>
      </c>
      <c r="Q40" s="87">
        <f t="shared" si="21"/>
        <v>2.3706438507309466E-3</v>
      </c>
      <c r="R40" s="88">
        <f t="shared" si="22"/>
        <v>2.4027533565624936E-3</v>
      </c>
    </row>
    <row r="41" spans="1:18" x14ac:dyDescent="0.2">
      <c r="A41" s="83">
        <f t="shared" si="12"/>
        <v>39</v>
      </c>
      <c r="B41" s="83">
        <v>94997</v>
      </c>
      <c r="C41" s="83">
        <f t="shared" si="9"/>
        <v>251</v>
      </c>
      <c r="D41" s="83">
        <f t="shared" si="10"/>
        <v>2.6421887006958114E-3</v>
      </c>
      <c r="E41" s="75">
        <f t="shared" si="14"/>
        <v>0.99735781129930423</v>
      </c>
      <c r="F41" s="83">
        <f>SUM(B41:B$108)</f>
        <v>3483601</v>
      </c>
      <c r="G41" s="83">
        <f t="shared" si="15"/>
        <v>36.670642230807289</v>
      </c>
      <c r="H41" s="90"/>
      <c r="I41" s="77">
        <f t="shared" si="16"/>
        <v>290.97006472641948</v>
      </c>
      <c r="J41" s="77">
        <f t="shared" si="17"/>
        <v>0.71381085333018746</v>
      </c>
      <c r="K41" s="78">
        <f t="shared" si="11"/>
        <v>808.44521456023858</v>
      </c>
      <c r="L41" s="79">
        <f t="shared" si="13"/>
        <v>2.0094407439676973</v>
      </c>
      <c r="M41" s="85">
        <f t="shared" si="18"/>
        <v>2308.8470786399007</v>
      </c>
      <c r="N41" s="81">
        <f t="shared" si="19"/>
        <v>5.8165123925682112</v>
      </c>
      <c r="O41" s="80">
        <f>SUM($M41:$M$108)</f>
        <v>23614.432666774275</v>
      </c>
      <c r="P41" s="86">
        <f t="shared" si="20"/>
        <v>2.4532106215164715E-3</v>
      </c>
      <c r="Q41" s="87">
        <f t="shared" si="21"/>
        <v>2.4855620489518905E-3</v>
      </c>
      <c r="R41" s="88">
        <f t="shared" si="22"/>
        <v>2.5192280798408753E-3</v>
      </c>
    </row>
    <row r="42" spans="1:18" x14ac:dyDescent="0.2">
      <c r="A42" s="83">
        <f t="shared" si="12"/>
        <v>40</v>
      </c>
      <c r="B42" s="83">
        <v>94746</v>
      </c>
      <c r="C42" s="83">
        <f t="shared" si="9"/>
        <v>270</v>
      </c>
      <c r="D42" s="83">
        <f t="shared" si="10"/>
        <v>2.8497245266290924E-3</v>
      </c>
      <c r="E42" s="75">
        <f t="shared" si="14"/>
        <v>0.99715027547337087</v>
      </c>
      <c r="F42" s="83">
        <f>SUM(B42:B$108)</f>
        <v>3388604</v>
      </c>
      <c r="G42" s="83">
        <f t="shared" si="15"/>
        <v>35.76514048086463</v>
      </c>
      <c r="H42" s="90"/>
      <c r="I42" s="77">
        <f t="shared" si="16"/>
        <v>250.17350595617123</v>
      </c>
      <c r="J42" s="77">
        <f t="shared" si="17"/>
        <v>0.66193477949976165</v>
      </c>
      <c r="K42" s="78">
        <f t="shared" si="11"/>
        <v>713.54792013203166</v>
      </c>
      <c r="L42" s="79">
        <f t="shared" si="13"/>
        <v>1.9128759329805678</v>
      </c>
      <c r="M42" s="85">
        <f t="shared" si="18"/>
        <v>2093.40606270644</v>
      </c>
      <c r="N42" s="81">
        <f t="shared" si="19"/>
        <v>5.6880055993966572</v>
      </c>
      <c r="O42" s="80">
        <f>SUM($M42:$M$108)</f>
        <v>21305.58558813437</v>
      </c>
      <c r="P42" s="86">
        <f t="shared" si="20"/>
        <v>2.6459027984191432E-3</v>
      </c>
      <c r="Q42" s="87">
        <f t="shared" si="21"/>
        <v>2.6807953313445548E-3</v>
      </c>
      <c r="R42" s="88">
        <f t="shared" si="22"/>
        <v>2.7171057257964438E-3</v>
      </c>
    </row>
    <row r="43" spans="1:18" x14ac:dyDescent="0.2">
      <c r="A43" s="83">
        <f t="shared" si="12"/>
        <v>41</v>
      </c>
      <c r="B43" s="83">
        <v>94476</v>
      </c>
      <c r="C43" s="83">
        <f t="shared" si="9"/>
        <v>294</v>
      </c>
      <c r="D43" s="83">
        <f t="shared" si="10"/>
        <v>3.1119014352851519E-3</v>
      </c>
      <c r="E43" s="75">
        <f t="shared" si="14"/>
        <v>0.99688809856471483</v>
      </c>
      <c r="F43" s="83">
        <f>SUM(B43:B$108)</f>
        <v>3293858</v>
      </c>
      <c r="G43" s="83">
        <f t="shared" si="15"/>
        <v>34.864494686481223</v>
      </c>
      <c r="H43" s="90"/>
      <c r="I43" s="77">
        <f t="shared" si="16"/>
        <v>215.05222446580615</v>
      </c>
      <c r="J43" s="77">
        <f t="shared" si="17"/>
        <v>0.62135640221242028</v>
      </c>
      <c r="K43" s="78">
        <f t="shared" si="11"/>
        <v>629.65885409124451</v>
      </c>
      <c r="L43" s="79">
        <f t="shared" si="13"/>
        <v>1.8432826099517747</v>
      </c>
      <c r="M43" s="85">
        <f t="shared" si="18"/>
        <v>1897.673120095774</v>
      </c>
      <c r="N43" s="81">
        <f t="shared" si="19"/>
        <v>5.6305509973825476</v>
      </c>
      <c r="O43" s="80">
        <f>SUM($M43:$M$108)</f>
        <v>19212.179525427928</v>
      </c>
      <c r="P43" s="86">
        <f t="shared" si="20"/>
        <v>2.8893279469946499E-3</v>
      </c>
      <c r="Q43" s="87">
        <f t="shared" si="21"/>
        <v>2.9274306205256074E-3</v>
      </c>
      <c r="R43" s="88">
        <f t="shared" si="22"/>
        <v>2.967081599964054E-3</v>
      </c>
    </row>
    <row r="44" spans="1:18" x14ac:dyDescent="0.2">
      <c r="A44" s="83">
        <f t="shared" si="12"/>
        <v>42</v>
      </c>
      <c r="B44" s="83">
        <v>94182</v>
      </c>
      <c r="C44" s="83">
        <f t="shared" si="9"/>
        <v>314</v>
      </c>
      <c r="D44" s="83">
        <f t="shared" si="10"/>
        <v>3.3339703977405448E-3</v>
      </c>
      <c r="E44" s="75">
        <f t="shared" si="14"/>
        <v>0.99666602960225947</v>
      </c>
      <c r="F44" s="83">
        <f>SUM(B44:B$108)</f>
        <v>3199382</v>
      </c>
      <c r="G44" s="83">
        <f t="shared" si="15"/>
        <v>33.970206621222736</v>
      </c>
      <c r="H44" s="90"/>
      <c r="I44" s="77">
        <f t="shared" si="16"/>
        <v>184.81293374123254</v>
      </c>
      <c r="J44" s="77">
        <f t="shared" si="17"/>
        <v>0.57209098725867902</v>
      </c>
      <c r="K44" s="78">
        <f t="shared" si="11"/>
        <v>555.48621044199831</v>
      </c>
      <c r="L44" s="79">
        <f t="shared" si="13"/>
        <v>1.7421911369720591</v>
      </c>
      <c r="M44" s="85">
        <f t="shared" si="18"/>
        <v>1719.7888621724053</v>
      </c>
      <c r="N44" s="81">
        <f t="shared" si="19"/>
        <v>5.4668924340696385</v>
      </c>
      <c r="O44" s="80">
        <f>SUM($M44:$M$108)</f>
        <v>17314.506405332151</v>
      </c>
      <c r="P44" s="86">
        <f t="shared" si="20"/>
        <v>3.0955138024035549E-3</v>
      </c>
      <c r="Q44" s="87">
        <f t="shared" si="21"/>
        <v>3.1363355277276893E-3</v>
      </c>
      <c r="R44" s="88">
        <f t="shared" si="22"/>
        <v>3.1788160478978577E-3</v>
      </c>
    </row>
    <row r="45" spans="1:18" x14ac:dyDescent="0.2">
      <c r="A45" s="83">
        <f t="shared" si="12"/>
        <v>43</v>
      </c>
      <c r="B45" s="83">
        <v>93868</v>
      </c>
      <c r="C45" s="83">
        <f t="shared" si="9"/>
        <v>353</v>
      </c>
      <c r="D45" s="83">
        <f t="shared" si="10"/>
        <v>3.760599991477394E-3</v>
      </c>
      <c r="E45" s="75">
        <f t="shared" si="14"/>
        <v>0.99623940000852262</v>
      </c>
      <c r="F45" s="83">
        <f>SUM(B45:B$108)</f>
        <v>3105200</v>
      </c>
      <c r="G45" s="83">
        <f t="shared" si="15"/>
        <v>33.080496015681597</v>
      </c>
      <c r="H45" s="90"/>
      <c r="I45" s="77">
        <f t="shared" si="16"/>
        <v>158.7903214577756</v>
      </c>
      <c r="J45" s="77">
        <f t="shared" si="17"/>
        <v>0.55443696052688829</v>
      </c>
      <c r="K45" s="78">
        <f t="shared" si="11"/>
        <v>489.94180164604575</v>
      </c>
      <c r="L45" s="79">
        <f t="shared" si="13"/>
        <v>1.7332548090613182</v>
      </c>
      <c r="M45" s="85">
        <f t="shared" si="18"/>
        <v>1558.2319427414166</v>
      </c>
      <c r="N45" s="81">
        <f t="shared" si="19"/>
        <v>5.58718306087603</v>
      </c>
      <c r="O45" s="80">
        <f>SUM($M45:$M$108)</f>
        <v>15594.717543159735</v>
      </c>
      <c r="P45" s="86">
        <f t="shared" si="20"/>
        <v>3.4916294358300686E-3</v>
      </c>
      <c r="Q45" s="87">
        <f t="shared" si="21"/>
        <v>3.5376748896259586E-3</v>
      </c>
      <c r="R45" s="88">
        <f t="shared" si="22"/>
        <v>3.5855914049909864E-3</v>
      </c>
    </row>
    <row r="46" spans="1:18" x14ac:dyDescent="0.2">
      <c r="A46" s="83">
        <f t="shared" si="12"/>
        <v>44</v>
      </c>
      <c r="B46" s="83">
        <v>93515</v>
      </c>
      <c r="C46" s="83">
        <f t="shared" si="9"/>
        <v>382</v>
      </c>
      <c r="D46" s="83">
        <f t="shared" si="10"/>
        <v>4.0849061647863982E-3</v>
      </c>
      <c r="E46" s="75">
        <f t="shared" si="14"/>
        <v>0.99591509383521359</v>
      </c>
      <c r="F46" s="83">
        <f>SUM(B46:B$108)</f>
        <v>3011332</v>
      </c>
      <c r="G46" s="83">
        <f t="shared" si="15"/>
        <v>32.201593327273699</v>
      </c>
      <c r="H46" s="90"/>
      <c r="I46" s="77">
        <f t="shared" si="16"/>
        <v>136.37342635884033</v>
      </c>
      <c r="J46" s="77">
        <f t="shared" si="17"/>
        <v>0.51722897069764395</v>
      </c>
      <c r="K46" s="78">
        <f t="shared" si="11"/>
        <v>431.94630664685957</v>
      </c>
      <c r="L46" s="79">
        <f t="shared" si="13"/>
        <v>1.6598644665482305</v>
      </c>
      <c r="M46" s="85">
        <f t="shared" si="18"/>
        <v>1411.2473233734759</v>
      </c>
      <c r="N46" s="81">
        <f t="shared" si="19"/>
        <v>5.496533425842502</v>
      </c>
      <c r="O46" s="80">
        <f>SUM($M46:$M$108)</f>
        <v>14036.485600418317</v>
      </c>
      <c r="P46" s="86">
        <f t="shared" si="20"/>
        <v>3.7927401584576734E-3</v>
      </c>
      <c r="Q46" s="87">
        <f t="shared" si="21"/>
        <v>3.8427564746033658E-3</v>
      </c>
      <c r="R46" s="88">
        <f t="shared" si="22"/>
        <v>3.8948052087025191E-3</v>
      </c>
    </row>
    <row r="47" spans="1:18" x14ac:dyDescent="0.2">
      <c r="A47" s="83">
        <f t="shared" si="12"/>
        <v>45</v>
      </c>
      <c r="B47" s="83">
        <v>93133</v>
      </c>
      <c r="C47" s="83">
        <f t="shared" si="9"/>
        <v>406</v>
      </c>
      <c r="D47" s="83">
        <f t="shared" si="10"/>
        <v>4.3593570485220062E-3</v>
      </c>
      <c r="E47" s="75">
        <f t="shared" si="14"/>
        <v>0.99564064295147803</v>
      </c>
      <c r="F47" s="83">
        <f>SUM(B47:B$108)</f>
        <v>2917817</v>
      </c>
      <c r="G47" s="83">
        <f t="shared" si="15"/>
        <v>31.329571687801316</v>
      </c>
      <c r="I47" s="77">
        <f t="shared" si="16"/>
        <v>117.08306354206387</v>
      </c>
      <c r="J47" s="77">
        <f t="shared" si="17"/>
        <v>0.47390088938265801</v>
      </c>
      <c r="K47" s="78">
        <f t="shared" si="11"/>
        <v>380.69189957166464</v>
      </c>
      <c r="L47" s="79">
        <f t="shared" si="13"/>
        <v>1.5611939336945322</v>
      </c>
      <c r="M47" s="85">
        <f t="shared" si="18"/>
        <v>1277.7113731656264</v>
      </c>
      <c r="N47" s="81">
        <f t="shared" si="19"/>
        <v>5.310786698933974</v>
      </c>
      <c r="O47" s="80">
        <f>SUM($M47:$M$108)</f>
        <v>12625.238277044842</v>
      </c>
      <c r="P47" s="86">
        <f t="shared" si="20"/>
        <v>4.0475614067990448E-3</v>
      </c>
      <c r="Q47" s="87">
        <f t="shared" si="21"/>
        <v>4.100938148279774E-3</v>
      </c>
      <c r="R47" s="88">
        <f t="shared" si="22"/>
        <v>4.1564838589298134E-3</v>
      </c>
    </row>
    <row r="48" spans="1:18" x14ac:dyDescent="0.2">
      <c r="A48" s="83">
        <f t="shared" si="12"/>
        <v>46</v>
      </c>
      <c r="B48" s="83">
        <v>92727</v>
      </c>
      <c r="C48" s="83">
        <f t="shared" si="9"/>
        <v>432</v>
      </c>
      <c r="D48" s="83">
        <f t="shared" si="10"/>
        <v>4.6588372318742115E-3</v>
      </c>
      <c r="E48" s="75">
        <f t="shared" si="14"/>
        <v>0.99534116276812579</v>
      </c>
      <c r="F48" s="83">
        <f>SUM(B48:B$108)</f>
        <v>2824684</v>
      </c>
      <c r="G48" s="83">
        <f t="shared" si="15"/>
        <v>30.462368026572626</v>
      </c>
      <c r="H48" s="90"/>
      <c r="I48" s="77">
        <f t="shared" si="16"/>
        <v>100.49366953771485</v>
      </c>
      <c r="J48" s="77">
        <f t="shared" si="17"/>
        <v>0.43469760534505769</v>
      </c>
      <c r="K48" s="78">
        <f t="shared" si="11"/>
        <v>335.4268386335857</v>
      </c>
      <c r="L48" s="79">
        <f t="shared" si="13"/>
        <v>1.4700636020664326</v>
      </c>
      <c r="M48" s="85">
        <f t="shared" si="18"/>
        <v>1156.4921573500365</v>
      </c>
      <c r="N48" s="81">
        <f t="shared" si="19"/>
        <v>5.1371693997749155</v>
      </c>
      <c r="O48" s="80">
        <f>SUM($M48:$M$108)</f>
        <v>11347.526903879216</v>
      </c>
      <c r="P48" s="86">
        <f t="shared" si="20"/>
        <v>4.3256217764236137E-3</v>
      </c>
      <c r="Q48" s="87">
        <f t="shared" si="21"/>
        <v>4.3826654064265383E-3</v>
      </c>
      <c r="R48" s="88">
        <f t="shared" si="22"/>
        <v>4.4420270099765529E-3</v>
      </c>
    </row>
    <row r="49" spans="1:18" x14ac:dyDescent="0.2">
      <c r="A49" s="83">
        <f t="shared" si="12"/>
        <v>47</v>
      </c>
      <c r="B49" s="83">
        <v>92295</v>
      </c>
      <c r="C49" s="83">
        <f t="shared" si="9"/>
        <v>462</v>
      </c>
      <c r="D49" s="83">
        <f t="shared" si="10"/>
        <v>5.0056882821387944E-3</v>
      </c>
      <c r="E49" s="75">
        <f t="shared" si="14"/>
        <v>0.99499431171786124</v>
      </c>
      <c r="F49" s="83">
        <f>SUM(B49:B$108)</f>
        <v>2731957</v>
      </c>
      <c r="G49" s="83">
        <f t="shared" si="15"/>
        <v>29.600270870578036</v>
      </c>
      <c r="H49" s="90"/>
      <c r="I49" s="77">
        <f t="shared" si="16"/>
        <v>86.228867145262839</v>
      </c>
      <c r="J49" s="77">
        <f t="shared" si="17"/>
        <v>0.40076287849101333</v>
      </c>
      <c r="K49" s="78">
        <f t="shared" si="11"/>
        <v>295.45499078689352</v>
      </c>
      <c r="L49" s="79">
        <f t="shared" si="13"/>
        <v>1.3912843824866685</v>
      </c>
      <c r="M49" s="85">
        <f t="shared" si="18"/>
        <v>1046.4584078445487</v>
      </c>
      <c r="N49" s="81">
        <f t="shared" si="19"/>
        <v>4.9944702497811688</v>
      </c>
      <c r="O49" s="80">
        <f>SUM($M49:$M$108)</f>
        <v>10191.034746529178</v>
      </c>
      <c r="P49" s="86">
        <f t="shared" si="20"/>
        <v>4.6476648918033483E-3</v>
      </c>
      <c r="Q49" s="87">
        <f t="shared" si="21"/>
        <v>4.7089554276312003E-3</v>
      </c>
      <c r="R49" s="88">
        <f t="shared" si="22"/>
        <v>4.7727365104443756E-3</v>
      </c>
    </row>
    <row r="50" spans="1:18" x14ac:dyDescent="0.2">
      <c r="A50" s="83">
        <f t="shared" si="12"/>
        <v>48</v>
      </c>
      <c r="B50" s="83">
        <v>91833</v>
      </c>
      <c r="C50" s="83">
        <f t="shared" si="9"/>
        <v>501</v>
      </c>
      <c r="D50" s="83">
        <f t="shared" si="10"/>
        <v>5.4555551925778312E-3</v>
      </c>
      <c r="E50" s="75">
        <f t="shared" si="14"/>
        <v>0.99454444480742221</v>
      </c>
      <c r="F50" s="83">
        <f>SUM(B50:B$108)</f>
        <v>2639662</v>
      </c>
      <c r="G50" s="83">
        <f t="shared" si="15"/>
        <v>28.74415515119837</v>
      </c>
      <c r="H50" s="90"/>
      <c r="I50" s="77">
        <f t="shared" si="16"/>
        <v>73.963131306389386</v>
      </c>
      <c r="J50" s="77">
        <f t="shared" si="17"/>
        <v>0.37464957852664166</v>
      </c>
      <c r="K50" s="78">
        <f t="shared" si="11"/>
        <v>260.15578336425853</v>
      </c>
      <c r="L50" s="79">
        <f t="shared" si="13"/>
        <v>1.335159705064209</v>
      </c>
      <c r="M50" s="85">
        <f t="shared" si="18"/>
        <v>946.56378477695955</v>
      </c>
      <c r="N50" s="81">
        <f t="shared" si="19"/>
        <v>4.9237103406933551</v>
      </c>
      <c r="O50" s="80">
        <f>SUM($M50:$M$108)</f>
        <v>9144.576338684632</v>
      </c>
      <c r="P50" s="86">
        <f t="shared" si="20"/>
        <v>5.0653558321465649E-3</v>
      </c>
      <c r="Q50" s="87">
        <f t="shared" si="21"/>
        <v>5.1321546182764577E-3</v>
      </c>
      <c r="R50" s="88">
        <f t="shared" si="22"/>
        <v>5.2016677796874909E-3</v>
      </c>
    </row>
    <row r="51" spans="1:18" x14ac:dyDescent="0.2">
      <c r="A51" s="83">
        <f t="shared" si="12"/>
        <v>49</v>
      </c>
      <c r="B51" s="83">
        <v>91332</v>
      </c>
      <c r="C51" s="83">
        <f t="shared" si="9"/>
        <v>554</v>
      </c>
      <c r="D51" s="83">
        <f t="shared" si="10"/>
        <v>6.0657819822187188E-3</v>
      </c>
      <c r="E51" s="75">
        <f t="shared" si="14"/>
        <v>0.99393421801778126</v>
      </c>
      <c r="F51" s="83">
        <f>SUM(B51:B$108)</f>
        <v>2547829</v>
      </c>
      <c r="G51" s="83">
        <f t="shared" si="15"/>
        <v>27.89634520211974</v>
      </c>
      <c r="H51" s="90"/>
      <c r="I51" s="77">
        <f t="shared" si="16"/>
        <v>63.41346669080302</v>
      </c>
      <c r="J51" s="77">
        <f t="shared" si="17"/>
        <v>0.35714066092600905</v>
      </c>
      <c r="K51" s="78">
        <f t="shared" si="11"/>
        <v>228.97034436234205</v>
      </c>
      <c r="L51" s="79">
        <f t="shared" si="13"/>
        <v>1.3065523406383197</v>
      </c>
      <c r="M51" s="85">
        <f t="shared" si="18"/>
        <v>855.81795800528494</v>
      </c>
      <c r="N51" s="81">
        <f t="shared" si="19"/>
        <v>4.9496199033643968</v>
      </c>
      <c r="O51" s="80">
        <f>SUM($M51:$M$108)</f>
        <v>8198.0125539076726</v>
      </c>
      <c r="P51" s="86">
        <f t="shared" si="20"/>
        <v>5.6319371824818699E-3</v>
      </c>
      <c r="Q51" s="87">
        <f t="shared" si="21"/>
        <v>5.7062076937383676E-3</v>
      </c>
      <c r="R51" s="88">
        <f t="shared" si="22"/>
        <v>5.7834961945655173E-3</v>
      </c>
    </row>
    <row r="52" spans="1:18" x14ac:dyDescent="0.2">
      <c r="A52" s="83">
        <f t="shared" si="12"/>
        <v>50</v>
      </c>
      <c r="B52" s="83">
        <v>90778</v>
      </c>
      <c r="C52" s="83">
        <f t="shared" si="9"/>
        <v>607</v>
      </c>
      <c r="D52" s="83">
        <f t="shared" si="10"/>
        <v>6.6866421379629427E-3</v>
      </c>
      <c r="E52" s="75">
        <f t="shared" si="14"/>
        <v>0.99331335786203701</v>
      </c>
      <c r="F52" s="83">
        <f>SUM(B52:B$108)</f>
        <v>2456497</v>
      </c>
      <c r="G52" s="83">
        <f t="shared" si="15"/>
        <v>27.060488224019036</v>
      </c>
      <c r="H52" s="90"/>
      <c r="I52" s="77">
        <f t="shared" si="16"/>
        <v>54.335184850965447</v>
      </c>
      <c r="J52" s="77">
        <f t="shared" si="17"/>
        <v>0.33733409246559132</v>
      </c>
      <c r="K52" s="78">
        <f t="shared" si="11"/>
        <v>201.39952227703236</v>
      </c>
      <c r="L52" s="79">
        <f t="shared" si="13"/>
        <v>1.2668561240335126</v>
      </c>
      <c r="M52" s="85">
        <f t="shared" si="18"/>
        <v>773.29704805050653</v>
      </c>
      <c r="N52" s="81">
        <f t="shared" si="19"/>
        <v>4.9301268154614197</v>
      </c>
      <c r="O52" s="80">
        <f>SUM($M52:$M$108)</f>
        <v>7342.1945959023915</v>
      </c>
      <c r="P52" s="86">
        <f t="shared" si="20"/>
        <v>6.2083913653897772E-3</v>
      </c>
      <c r="Q52" s="87">
        <f t="shared" si="21"/>
        <v>6.2902637985948447E-3</v>
      </c>
      <c r="R52" s="88">
        <f t="shared" si="22"/>
        <v>6.3754631262208277E-3</v>
      </c>
    </row>
    <row r="53" spans="1:18" x14ac:dyDescent="0.2">
      <c r="A53" s="83">
        <f t="shared" si="12"/>
        <v>51</v>
      </c>
      <c r="B53" s="83">
        <v>90171</v>
      </c>
      <c r="C53" s="83">
        <f t="shared" si="9"/>
        <v>660</v>
      </c>
      <c r="D53" s="83">
        <f t="shared" si="10"/>
        <v>7.3194264231293878E-3</v>
      </c>
      <c r="E53" s="75">
        <f t="shared" si="14"/>
        <v>0.99268057357687056</v>
      </c>
      <c r="F53" s="83">
        <f>SUM(B53:B$108)</f>
        <v>2365719</v>
      </c>
      <c r="G53" s="83">
        <f t="shared" si="15"/>
        <v>26.235918421665502</v>
      </c>
      <c r="H53" s="90"/>
      <c r="I53" s="77">
        <f t="shared" si="16"/>
        <v>46.527469753764642</v>
      </c>
      <c r="J53" s="77">
        <f t="shared" si="17"/>
        <v>0.31619681450220161</v>
      </c>
      <c r="K53" s="78">
        <f t="shared" si="11"/>
        <v>177.03790773876921</v>
      </c>
      <c r="L53" s="79">
        <f t="shared" si="13"/>
        <v>1.2190010961527289</v>
      </c>
      <c r="M53" s="85">
        <f t="shared" si="18"/>
        <v>698.29662493077228</v>
      </c>
      <c r="N53" s="81">
        <f t="shared" si="19"/>
        <v>4.8732719757444025</v>
      </c>
      <c r="O53" s="80">
        <f>SUM($M53:$M$108)</f>
        <v>6568.8975478518842</v>
      </c>
      <c r="P53" s="86">
        <f t="shared" si="20"/>
        <v>6.7959168245253099E-3</v>
      </c>
      <c r="Q53" s="87">
        <f t="shared" si="21"/>
        <v>6.8855371808361132E-3</v>
      </c>
      <c r="R53" s="88">
        <f t="shared" si="22"/>
        <v>6.9787992691895491E-3</v>
      </c>
    </row>
    <row r="54" spans="1:18" x14ac:dyDescent="0.2">
      <c r="A54" s="83">
        <f t="shared" si="12"/>
        <v>52</v>
      </c>
      <c r="B54" s="83">
        <v>89511</v>
      </c>
      <c r="C54" s="83">
        <f t="shared" si="9"/>
        <v>720</v>
      </c>
      <c r="D54" s="83">
        <f t="shared" si="10"/>
        <v>8.0437041257499075E-3</v>
      </c>
      <c r="E54" s="75">
        <f t="shared" si="14"/>
        <v>0.99195629587425005</v>
      </c>
      <c r="F54" s="83">
        <f>SUM(B54:B$108)</f>
        <v>2275548</v>
      </c>
      <c r="G54" s="83">
        <f t="shared" si="15"/>
        <v>25.421992827697153</v>
      </c>
      <c r="H54" s="90"/>
      <c r="I54" s="77">
        <f t="shared" si="16"/>
        <v>39.81630634676516</v>
      </c>
      <c r="J54" s="77">
        <f t="shared" si="17"/>
        <v>0.29736377539391995</v>
      </c>
      <c r="K54" s="78">
        <f t="shared" si="11"/>
        <v>155.52397504333675</v>
      </c>
      <c r="L54" s="79">
        <f t="shared" si="13"/>
        <v>1.1768313076293444</v>
      </c>
      <c r="M54" s="85">
        <f t="shared" si="18"/>
        <v>630.16863105733808</v>
      </c>
      <c r="N54" s="81">
        <f t="shared" si="19"/>
        <v>4.832997000738251</v>
      </c>
      <c r="O54" s="80">
        <f>SUM($M54:$M$108)</f>
        <v>5870.6009229211122</v>
      </c>
      <c r="P54" s="86">
        <f t="shared" si="20"/>
        <v>7.4683917891363878E-3</v>
      </c>
      <c r="Q54" s="87">
        <f t="shared" si="21"/>
        <v>7.5668803301961671E-3</v>
      </c>
      <c r="R54" s="88">
        <f t="shared" si="22"/>
        <v>7.6693709628629612E-3</v>
      </c>
    </row>
    <row r="55" spans="1:18" x14ac:dyDescent="0.2">
      <c r="A55" s="83">
        <f t="shared" si="12"/>
        <v>53</v>
      </c>
      <c r="B55" s="83">
        <v>88791</v>
      </c>
      <c r="C55" s="83">
        <f t="shared" si="9"/>
        <v>780</v>
      </c>
      <c r="D55" s="83">
        <f t="shared" si="10"/>
        <v>8.7846741223772673E-3</v>
      </c>
      <c r="E55" s="75">
        <f t="shared" si="14"/>
        <v>0.99121532587762273</v>
      </c>
      <c r="F55" s="83">
        <f>SUM(B55:B$108)</f>
        <v>2186037</v>
      </c>
      <c r="G55" s="83">
        <f t="shared" si="15"/>
        <v>24.620029056999019</v>
      </c>
      <c r="H55" s="90"/>
      <c r="I55" s="77">
        <f t="shared" si="16"/>
        <v>34.048306688906514</v>
      </c>
      <c r="J55" s="77">
        <f t="shared" si="17"/>
        <v>0.27771042242248289</v>
      </c>
      <c r="K55" s="78">
        <f t="shared" si="11"/>
        <v>136.52476655188289</v>
      </c>
      <c r="L55" s="79">
        <f t="shared" si="13"/>
        <v>1.1282306046594013</v>
      </c>
      <c r="M55" s="85">
        <f t="shared" si="18"/>
        <v>568.27249185434903</v>
      </c>
      <c r="N55" s="81">
        <f t="shared" si="19"/>
        <v>4.7597697734543338</v>
      </c>
      <c r="O55" s="80">
        <f>SUM($M55:$M$108)</f>
        <v>5240.4322918637736</v>
      </c>
      <c r="P55" s="86">
        <f t="shared" si="20"/>
        <v>8.1563651596502276E-3</v>
      </c>
      <c r="Q55" s="87">
        <f t="shared" si="21"/>
        <v>8.2639262688696483E-3</v>
      </c>
      <c r="R55" s="88">
        <f t="shared" si="22"/>
        <v>8.3758581344005757E-3</v>
      </c>
    </row>
    <row r="56" spans="1:18" x14ac:dyDescent="0.2">
      <c r="A56" s="83">
        <f t="shared" si="12"/>
        <v>54</v>
      </c>
      <c r="B56" s="83">
        <v>88011</v>
      </c>
      <c r="C56" s="83">
        <f t="shared" si="9"/>
        <v>846</v>
      </c>
      <c r="D56" s="83">
        <f t="shared" si="10"/>
        <v>9.6124348092852026E-3</v>
      </c>
      <c r="E56" s="75">
        <f t="shared" si="14"/>
        <v>0.9903875651907148</v>
      </c>
      <c r="F56" s="83">
        <f>SUM(B56:B$108)</f>
        <v>2097246</v>
      </c>
      <c r="G56" s="83">
        <f t="shared" si="15"/>
        <v>23.829362238811058</v>
      </c>
      <c r="H56" s="90"/>
      <c r="I56" s="77">
        <f t="shared" si="16"/>
        <v>29.094140870884235</v>
      </c>
      <c r="J56" s="77">
        <f t="shared" si="17"/>
        <v>0.25966292812712272</v>
      </c>
      <c r="K56" s="78">
        <f t="shared" si="11"/>
        <v>119.75702740539025</v>
      </c>
      <c r="L56" s="79">
        <f t="shared" si="13"/>
        <v>1.0829170541659332</v>
      </c>
      <c r="M56" s="85">
        <f t="shared" si="18"/>
        <v>512.07309381881566</v>
      </c>
      <c r="N56" s="81">
        <f t="shared" si="19"/>
        <v>4.6931995668325959</v>
      </c>
      <c r="O56" s="80">
        <f>SUM($M56:$M$108)</f>
        <v>4672.1598000094245</v>
      </c>
      <c r="P56" s="86">
        <f t="shared" si="20"/>
        <v>8.9249216630754215E-3</v>
      </c>
      <c r="Q56" s="87">
        <f t="shared" si="21"/>
        <v>9.0426180210714819E-3</v>
      </c>
      <c r="R56" s="88">
        <f t="shared" si="22"/>
        <v>9.165096982215527E-3</v>
      </c>
    </row>
    <row r="57" spans="1:18" x14ac:dyDescent="0.2">
      <c r="A57" s="83">
        <f t="shared" si="12"/>
        <v>55</v>
      </c>
      <c r="B57" s="83">
        <v>87165</v>
      </c>
      <c r="C57" s="83">
        <f t="shared" si="9"/>
        <v>924</v>
      </c>
      <c r="D57" s="83">
        <f t="shared" si="10"/>
        <v>1.0600585097229392E-2</v>
      </c>
      <c r="E57" s="75">
        <f t="shared" si="14"/>
        <v>0.98939941490277061</v>
      </c>
      <c r="F57" s="83">
        <f>SUM(B57:B$108)</f>
        <v>2009235</v>
      </c>
      <c r="G57" s="83">
        <f t="shared" si="15"/>
        <v>23.050937876441232</v>
      </c>
      <c r="H57" s="90"/>
      <c r="I57" s="77">
        <f t="shared" si="16"/>
        <v>24.840064946923022</v>
      </c>
      <c r="J57" s="77">
        <f t="shared" si="17"/>
        <v>0.24448576015882179</v>
      </c>
      <c r="K57" s="78">
        <f t="shared" si="11"/>
        <v>104.96094759867449</v>
      </c>
      <c r="L57" s="79">
        <f t="shared" si="13"/>
        <v>1.0466906818650208</v>
      </c>
      <c r="M57" s="85">
        <f t="shared" si="18"/>
        <v>461.04620416990298</v>
      </c>
      <c r="N57" s="81">
        <f t="shared" si="19"/>
        <v>4.6599144635217264</v>
      </c>
      <c r="O57" s="80">
        <f>SUM($M57:$M$108)</f>
        <v>4160.0867061906092</v>
      </c>
      <c r="P57" s="86">
        <f t="shared" si="20"/>
        <v>9.842396172523157E-3</v>
      </c>
      <c r="Q57" s="87">
        <f t="shared" si="21"/>
        <v>9.9721916180398416E-3</v>
      </c>
      <c r="R57" s="88">
        <f t="shared" si="22"/>
        <v>1.0107261314322573E-2</v>
      </c>
    </row>
    <row r="58" spans="1:18" x14ac:dyDescent="0.2">
      <c r="A58" s="83">
        <f t="shared" si="12"/>
        <v>56</v>
      </c>
      <c r="B58" s="83">
        <v>86241</v>
      </c>
      <c r="C58" s="83">
        <f t="shared" si="9"/>
        <v>985</v>
      </c>
      <c r="D58" s="83">
        <f t="shared" si="10"/>
        <v>1.142148166185457E-2</v>
      </c>
      <c r="E58" s="75">
        <f t="shared" si="14"/>
        <v>0.98857851833814547</v>
      </c>
      <c r="F58" s="83">
        <f>SUM(B58:B$108)</f>
        <v>1922070</v>
      </c>
      <c r="G58" s="83">
        <f t="shared" si="15"/>
        <v>22.287195185584583</v>
      </c>
      <c r="H58" s="90"/>
      <c r="I58" s="77">
        <f t="shared" si="16"/>
        <v>21.186849762614187</v>
      </c>
      <c r="J58" s="77">
        <f t="shared" si="17"/>
        <v>0.22467763262841411</v>
      </c>
      <c r="K58" s="78">
        <f t="shared" si="11"/>
        <v>91.90115056793708</v>
      </c>
      <c r="L58" s="79">
        <f t="shared" si="13"/>
        <v>0.98742512511688862</v>
      </c>
      <c r="M58" s="85">
        <f t="shared" si="18"/>
        <v>414.68985877167762</v>
      </c>
      <c r="N58" s="81">
        <f t="shared" si="19"/>
        <v>4.5159540993397291</v>
      </c>
      <c r="O58" s="80">
        <f>SUM($M58:$M$108)</f>
        <v>3699.0405020207054</v>
      </c>
      <c r="P58" s="86">
        <f t="shared" si="20"/>
        <v>1.0604579498405419E-2</v>
      </c>
      <c r="Q58" s="87">
        <f t="shared" si="21"/>
        <v>1.0744426147167153E-2</v>
      </c>
      <c r="R58" s="88">
        <f t="shared" si="22"/>
        <v>1.0889955478332904E-2</v>
      </c>
    </row>
    <row r="59" spans="1:18" x14ac:dyDescent="0.2">
      <c r="A59" s="83">
        <f t="shared" si="12"/>
        <v>57</v>
      </c>
      <c r="B59" s="83">
        <v>85256</v>
      </c>
      <c r="C59" s="83">
        <f t="shared" si="9"/>
        <v>1045</v>
      </c>
      <c r="D59" s="83">
        <f t="shared" si="10"/>
        <v>1.2257201839166745E-2</v>
      </c>
      <c r="E59" s="75">
        <f t="shared" si="14"/>
        <v>0.98774279816083321</v>
      </c>
      <c r="F59" s="83">
        <f>SUM(B59:B$108)</f>
        <v>1835829</v>
      </c>
      <c r="G59" s="83">
        <f t="shared" si="15"/>
        <v>21.533135497794877</v>
      </c>
      <c r="H59" s="90"/>
      <c r="I59" s="77">
        <f t="shared" si="16"/>
        <v>18.055917712567261</v>
      </c>
      <c r="J59" s="77">
        <f t="shared" si="17"/>
        <v>0.20548584464965225</v>
      </c>
      <c r="K59" s="78">
        <f t="shared" si="11"/>
        <v>80.399560408869064</v>
      </c>
      <c r="L59" s="79">
        <f t="shared" si="13"/>
        <v>0.92705561811881654</v>
      </c>
      <c r="M59" s="85">
        <f t="shared" si="18"/>
        <v>372.68498741305433</v>
      </c>
      <c r="N59" s="81">
        <f t="shared" si="19"/>
        <v>4.355488725251516</v>
      </c>
      <c r="O59" s="80">
        <f>SUM($M59:$M$108)</f>
        <v>3284.3506432490276</v>
      </c>
      <c r="P59" s="86">
        <f t="shared" si="20"/>
        <v>1.1380526203142264E-2</v>
      </c>
      <c r="Q59" s="87">
        <f t="shared" si="21"/>
        <v>1.1530605558093958E-2</v>
      </c>
      <c r="R59" s="88">
        <f t="shared" si="22"/>
        <v>1.1686783402477759E-2</v>
      </c>
    </row>
    <row r="60" spans="1:18" x14ac:dyDescent="0.2">
      <c r="A60" s="83">
        <f t="shared" si="12"/>
        <v>58</v>
      </c>
      <c r="B60" s="83">
        <v>84211</v>
      </c>
      <c r="C60" s="83">
        <f t="shared" si="9"/>
        <v>1128</v>
      </c>
      <c r="D60" s="83">
        <f t="shared" si="10"/>
        <v>1.3394924653548823E-2</v>
      </c>
      <c r="E60" s="75">
        <f t="shared" si="14"/>
        <v>0.98660507534645114</v>
      </c>
      <c r="F60" s="83">
        <f>SUM(B60:B$108)</f>
        <v>1750573</v>
      </c>
      <c r="G60" s="83">
        <f t="shared" si="15"/>
        <v>20.787937442851884</v>
      </c>
      <c r="H60" s="90"/>
      <c r="I60" s="77">
        <f t="shared" si="16"/>
        <v>15.374657486873224</v>
      </c>
      <c r="J60" s="77">
        <f t="shared" si="17"/>
        <v>0.19121269820558298</v>
      </c>
      <c r="K60" s="78">
        <f t="shared" si="11"/>
        <v>70.277952893059549</v>
      </c>
      <c r="L60" s="79">
        <f t="shared" si="13"/>
        <v>0.88556441312446565</v>
      </c>
      <c r="M60" s="85">
        <f t="shared" si="18"/>
        <v>334.65173845445929</v>
      </c>
      <c r="N60" s="81">
        <f t="shared" si="19"/>
        <v>4.2740246038135803</v>
      </c>
      <c r="O60" s="80">
        <f>SUM($M60:$M$108)</f>
        <v>2911.6656558359732</v>
      </c>
      <c r="P60" s="86">
        <f t="shared" si="20"/>
        <v>1.2436875316984399E-2</v>
      </c>
      <c r="Q60" s="87">
        <f t="shared" si="21"/>
        <v>1.2600885152019297E-2</v>
      </c>
      <c r="R60" s="88">
        <f t="shared" si="22"/>
        <v>1.277155954292228E-2</v>
      </c>
    </row>
    <row r="61" spans="1:18" x14ac:dyDescent="0.2">
      <c r="A61" s="83">
        <f t="shared" si="12"/>
        <v>59</v>
      </c>
      <c r="B61" s="83">
        <v>83083</v>
      </c>
      <c r="C61" s="83">
        <f t="shared" si="9"/>
        <v>1199</v>
      </c>
      <c r="D61" s="83">
        <f t="shared" si="10"/>
        <v>1.4431351780749372E-2</v>
      </c>
      <c r="E61" s="75">
        <f t="shared" si="14"/>
        <v>0.98556864821925061</v>
      </c>
      <c r="F61" s="83">
        <f>SUM(B61:B$108)</f>
        <v>1666362</v>
      </c>
      <c r="G61" s="83">
        <f t="shared" si="15"/>
        <v>20.056594008401238</v>
      </c>
      <c r="H61" s="90"/>
      <c r="I61" s="77">
        <f t="shared" si="16"/>
        <v>13.07647854160555</v>
      </c>
      <c r="J61" s="77">
        <f t="shared" si="17"/>
        <v>0.17521400796993025</v>
      </c>
      <c r="K61" s="78">
        <f t="shared" si="11"/>
        <v>61.359809742700342</v>
      </c>
      <c r="L61" s="79">
        <f t="shared" si="13"/>
        <v>0.83301303217868061</v>
      </c>
      <c r="M61" s="85">
        <f t="shared" si="18"/>
        <v>300.15373057516598</v>
      </c>
      <c r="N61" s="81">
        <f t="shared" si="19"/>
        <v>4.1300415054581556</v>
      </c>
      <c r="O61" s="80">
        <f>SUM($M61:$M$108)</f>
        <v>2577.0139173815141</v>
      </c>
      <c r="P61" s="86">
        <f t="shared" si="20"/>
        <v>1.3399173746391298E-2</v>
      </c>
      <c r="Q61" s="87">
        <f t="shared" si="21"/>
        <v>1.3575873779135696E-2</v>
      </c>
      <c r="R61" s="88">
        <f t="shared" si="22"/>
        <v>1.3759754035187279E-2</v>
      </c>
    </row>
    <row r="62" spans="1:18" x14ac:dyDescent="0.2">
      <c r="A62" s="83">
        <f t="shared" si="12"/>
        <v>60</v>
      </c>
      <c r="B62" s="83">
        <v>81884</v>
      </c>
      <c r="C62" s="83">
        <f t="shared" si="9"/>
        <v>1282</v>
      </c>
      <c r="D62" s="83">
        <f t="shared" si="10"/>
        <v>1.5656294269942847E-2</v>
      </c>
      <c r="E62" s="75">
        <f t="shared" si="14"/>
        <v>0.98434370573005714</v>
      </c>
      <c r="F62" s="83">
        <f>SUM(B62:B$108)</f>
        <v>1583279</v>
      </c>
      <c r="G62" s="83">
        <f t="shared" si="15"/>
        <v>19.335633334961653</v>
      </c>
      <c r="H62" s="90"/>
      <c r="I62" s="77">
        <f t="shared" si="16"/>
        <v>11.110144206653638</v>
      </c>
      <c r="J62" s="77">
        <f t="shared" si="17"/>
        <v>0.16150265898122751</v>
      </c>
      <c r="K62" s="78">
        <f t="shared" si="11"/>
        <v>53.5170838434545</v>
      </c>
      <c r="L62" s="79">
        <f t="shared" si="13"/>
        <v>0.78821046096899983</v>
      </c>
      <c r="M62" s="85">
        <f t="shared" si="18"/>
        <v>268.92918772811959</v>
      </c>
      <c r="N62" s="81">
        <f t="shared" si="19"/>
        <v>4.0144917810276404</v>
      </c>
      <c r="O62" s="80">
        <f>SUM($M62:$M$108)</f>
        <v>2276.8601868063479</v>
      </c>
      <c r="P62" s="86">
        <f t="shared" si="20"/>
        <v>1.4536504295282401E-2</v>
      </c>
      <c r="Q62" s="87">
        <f t="shared" si="21"/>
        <v>1.4728202741289748E-2</v>
      </c>
      <c r="R62" s="88">
        <f t="shared" si="22"/>
        <v>1.4927690872610627E-2</v>
      </c>
    </row>
    <row r="63" spans="1:18" x14ac:dyDescent="0.2">
      <c r="A63" s="83">
        <f t="shared" si="12"/>
        <v>61</v>
      </c>
      <c r="B63" s="83">
        <v>80602</v>
      </c>
      <c r="C63" s="83">
        <f t="shared" si="9"/>
        <v>1359</v>
      </c>
      <c r="D63" s="83">
        <f t="shared" si="10"/>
        <v>1.6860623805860897E-2</v>
      </c>
      <c r="E63" s="75">
        <f t="shared" si="14"/>
        <v>0.98313937619413916</v>
      </c>
      <c r="F63" s="83">
        <f>SUM(B63:B$108)</f>
        <v>1501395</v>
      </c>
      <c r="G63" s="83">
        <f t="shared" si="15"/>
        <v>18.627267313466167</v>
      </c>
      <c r="H63" s="90"/>
      <c r="I63" s="77">
        <f t="shared" si="16"/>
        <v>9.4277590685972132</v>
      </c>
      <c r="J63" s="77">
        <f t="shared" si="17"/>
        <v>0.14758870404236923</v>
      </c>
      <c r="K63" s="78">
        <f t="shared" si="11"/>
        <v>46.618765159585998</v>
      </c>
      <c r="L63" s="79">
        <f t="shared" si="13"/>
        <v>0.73942679197111183</v>
      </c>
      <c r="M63" s="85">
        <f t="shared" si="18"/>
        <v>240.65341202479217</v>
      </c>
      <c r="N63" s="81">
        <f t="shared" si="19"/>
        <v>3.8687380019972801</v>
      </c>
      <c r="O63" s="80">
        <f>SUM($M63:$M$108)</f>
        <v>2007.9309990782281</v>
      </c>
      <c r="P63" s="86">
        <f t="shared" si="20"/>
        <v>1.5654696197526973E-2</v>
      </c>
      <c r="Q63" s="87">
        <f t="shared" si="21"/>
        <v>1.5861140668138589E-2</v>
      </c>
      <c r="R63" s="88">
        <f t="shared" si="22"/>
        <v>1.6075974030232001E-2</v>
      </c>
    </row>
    <row r="64" spans="1:18" x14ac:dyDescent="0.2">
      <c r="A64" s="83">
        <f t="shared" si="12"/>
        <v>62</v>
      </c>
      <c r="B64" s="83">
        <v>79243</v>
      </c>
      <c r="C64" s="83">
        <f t="shared" si="9"/>
        <v>1436</v>
      </c>
      <c r="D64" s="83">
        <f t="shared" si="10"/>
        <v>1.812147445200207E-2</v>
      </c>
      <c r="E64" s="75">
        <f t="shared" si="14"/>
        <v>0.98187852554799793</v>
      </c>
      <c r="F64" s="83">
        <f>SUM(B64:B$108)</f>
        <v>1420793</v>
      </c>
      <c r="G64" s="83">
        <f t="shared" si="15"/>
        <v>17.929571066214052</v>
      </c>
      <c r="H64" s="90"/>
      <c r="I64" s="77">
        <f t="shared" si="16"/>
        <v>7.9903458358700901</v>
      </c>
      <c r="J64" s="77">
        <f t="shared" si="17"/>
        <v>0.1344404982142309</v>
      </c>
      <c r="K64" s="78">
        <f t="shared" si="11"/>
        <v>40.559950175165</v>
      </c>
      <c r="L64" s="79">
        <f t="shared" si="13"/>
        <v>0.69143557748117557</v>
      </c>
      <c r="M64" s="85">
        <f t="shared" si="18"/>
        <v>215.08713216095026</v>
      </c>
      <c r="N64" s="81">
        <f t="shared" si="19"/>
        <v>3.7163072920383264</v>
      </c>
      <c r="O64" s="80">
        <f>SUM($M64:$M$108)</f>
        <v>1767.2775870534358</v>
      </c>
      <c r="P64" s="86">
        <f t="shared" si="20"/>
        <v>1.6825366633156664E-2</v>
      </c>
      <c r="Q64" s="87">
        <f t="shared" si="21"/>
        <v>1.7047249182878532E-2</v>
      </c>
      <c r="R64" s="88">
        <f t="shared" si="22"/>
        <v>1.7278147951953742E-2</v>
      </c>
    </row>
    <row r="65" spans="1:18" x14ac:dyDescent="0.2">
      <c r="A65" s="83">
        <f t="shared" si="12"/>
        <v>63</v>
      </c>
      <c r="B65" s="83">
        <v>77807</v>
      </c>
      <c r="C65" s="83">
        <f t="shared" si="9"/>
        <v>1512</v>
      </c>
      <c r="D65" s="83">
        <f t="shared" si="10"/>
        <v>1.9432698857429279E-2</v>
      </c>
      <c r="E65" s="75">
        <f t="shared" si="14"/>
        <v>0.98056730114257074</v>
      </c>
      <c r="F65" s="83">
        <f>SUM(B65:B$108)</f>
        <v>1341550</v>
      </c>
      <c r="G65" s="83">
        <f t="shared" si="15"/>
        <v>17.242021926047784</v>
      </c>
      <c r="H65" s="90"/>
      <c r="I65" s="77">
        <f t="shared" si="16"/>
        <v>6.7634042999506114</v>
      </c>
      <c r="J65" s="77">
        <f t="shared" si="17"/>
        <v>0.12203080473772757</v>
      </c>
      <c r="K65" s="78">
        <f t="shared" si="11"/>
        <v>35.243313340080768</v>
      </c>
      <c r="L65" s="79">
        <f t="shared" si="13"/>
        <v>0.64427403625578528</v>
      </c>
      <c r="M65" s="85">
        <f t="shared" si="18"/>
        <v>191.99039653685566</v>
      </c>
      <c r="N65" s="81">
        <f t="shared" si="19"/>
        <v>3.5572655264383073</v>
      </c>
      <c r="O65" s="80">
        <f>SUM($M65:$M$108)</f>
        <v>1552.1904548924856</v>
      </c>
      <c r="P65" s="86">
        <f t="shared" si="20"/>
        <v>1.8042807930115708E-2</v>
      </c>
      <c r="Q65" s="87">
        <f t="shared" si="21"/>
        <v>1.8280745344197789E-2</v>
      </c>
      <c r="R65" s="88">
        <f t="shared" si="22"/>
        <v>1.8528351368634382E-2</v>
      </c>
    </row>
    <row r="66" spans="1:18" x14ac:dyDescent="0.2">
      <c r="A66" s="83">
        <f t="shared" si="12"/>
        <v>64</v>
      </c>
      <c r="B66" s="83">
        <v>76295</v>
      </c>
      <c r="C66" s="83">
        <f t="shared" si="9"/>
        <v>1575</v>
      </c>
      <c r="D66" s="83">
        <f t="shared" si="10"/>
        <v>2.0643554623500884E-2</v>
      </c>
      <c r="E66" s="75">
        <f t="shared" ref="E66:E97" si="23">1-D66</f>
        <v>0.97935644537649913</v>
      </c>
      <c r="F66" s="83">
        <f>SUM(B66:B$108)</f>
        <v>1263743</v>
      </c>
      <c r="G66" s="83">
        <f t="shared" ref="G66:G97" si="24">F66/B66</f>
        <v>16.563903270201191</v>
      </c>
      <c r="H66" s="90"/>
      <c r="I66" s="77">
        <f t="shared" ref="I66:I97" si="25">(B66/((1+$H$2)^A66))</f>
        <v>5.7172181904643349</v>
      </c>
      <c r="J66" s="77">
        <f t="shared" ref="J66:J97" si="26">(C66/((1+$H$2)^(A66+0.5)))</f>
        <v>0.1095822600015515</v>
      </c>
      <c r="K66" s="78">
        <f t="shared" si="11"/>
        <v>30.582690836464572</v>
      </c>
      <c r="L66" s="79">
        <f t="shared" si="13"/>
        <v>0.59391043165171964</v>
      </c>
      <c r="M66" s="85">
        <f t="shared" ref="M66:M97" si="27">B66/((1+$H$4)^(A66))</f>
        <v>171.14500452494227</v>
      </c>
      <c r="N66" s="81">
        <f t="shared" ref="N66:N97" si="28">C66/((1+$H$4)^(A66+0.5))</f>
        <v>3.3686226576120308</v>
      </c>
      <c r="O66" s="80">
        <f>SUM($M66:$M$108)</f>
        <v>1360.2000583556298</v>
      </c>
      <c r="P66" s="86">
        <f t="shared" ref="P66:P97" si="29">J66/I66</f>
        <v>1.9167059284937237E-2</v>
      </c>
      <c r="Q66" s="87">
        <f t="shared" ref="Q66:Q97" si="30">L66/K66</f>
        <v>1.9419822631943952E-2</v>
      </c>
      <c r="R66" s="88">
        <f t="shared" ref="R66:R97" si="31">N66/M66</f>
        <v>1.9682857042555957E-2</v>
      </c>
    </row>
    <row r="67" spans="1:18" x14ac:dyDescent="0.2">
      <c r="A67" s="83">
        <f t="shared" si="12"/>
        <v>65</v>
      </c>
      <c r="B67" s="83">
        <v>74720</v>
      </c>
      <c r="C67" s="83">
        <f t="shared" ref="C67:C108" si="32">B67-B68</f>
        <v>1645</v>
      </c>
      <c r="D67" s="83">
        <f t="shared" ref="D67:D108" si="33">C67/B67</f>
        <v>2.2015524625267666E-2</v>
      </c>
      <c r="E67" s="75">
        <f t="shared" si="23"/>
        <v>0.97798447537473232</v>
      </c>
      <c r="F67" s="83">
        <f>SUM(B67:B$108)</f>
        <v>1187448</v>
      </c>
      <c r="G67" s="83">
        <f t="shared" si="24"/>
        <v>15.891970021413277</v>
      </c>
      <c r="H67" s="90"/>
      <c r="I67" s="77">
        <f t="shared" si="25"/>
        <v>4.8268917969439755</v>
      </c>
      <c r="J67" s="77">
        <f t="shared" si="26"/>
        <v>9.8666019541626793E-2</v>
      </c>
      <c r="K67" s="78">
        <f t="shared" ref="K67:K108" si="34">(B67/((1+$H$3)^(A67)))</f>
        <v>26.505624236856971</v>
      </c>
      <c r="L67" s="79">
        <f t="shared" si="13"/>
        <v>0.54894376180198279</v>
      </c>
      <c r="M67" s="85">
        <f t="shared" si="27"/>
        <v>152.37451206862937</v>
      </c>
      <c r="N67" s="81">
        <f t="shared" si="28"/>
        <v>3.1984902001568782</v>
      </c>
      <c r="O67" s="80">
        <f>SUM($M67:$M$108)</f>
        <v>1189.0550538306875</v>
      </c>
      <c r="P67" s="86">
        <f t="shared" si="29"/>
        <v>2.0440901452171496E-2</v>
      </c>
      <c r="Q67" s="87">
        <f t="shared" si="30"/>
        <v>2.0710463443402244E-2</v>
      </c>
      <c r="R67" s="88">
        <f t="shared" si="31"/>
        <v>2.0990979112807794E-2</v>
      </c>
    </row>
    <row r="68" spans="1:18" x14ac:dyDescent="0.2">
      <c r="A68" s="83">
        <f t="shared" ref="A68:A108" si="35">A67+1</f>
        <v>66</v>
      </c>
      <c r="B68" s="83">
        <v>73075</v>
      </c>
      <c r="C68" s="83">
        <f t="shared" si="32"/>
        <v>1709</v>
      </c>
      <c r="D68" s="83">
        <f t="shared" si="33"/>
        <v>2.33869312350325E-2</v>
      </c>
      <c r="E68" s="75">
        <f t="shared" si="23"/>
        <v>0.97661306876496745</v>
      </c>
      <c r="F68" s="83">
        <f>SUM(B68:B$108)</f>
        <v>1112728</v>
      </c>
      <c r="G68" s="83">
        <f t="shared" si="24"/>
        <v>15.227204926445433</v>
      </c>
      <c r="H68" s="90"/>
      <c r="I68" s="77">
        <f t="shared" si="25"/>
        <v>4.0695045187283219</v>
      </c>
      <c r="J68" s="77">
        <f t="shared" si="26"/>
        <v>8.8366118539272689E-2</v>
      </c>
      <c r="K68" s="78">
        <f t="shared" si="34"/>
        <v>22.939901782090583</v>
      </c>
      <c r="L68" s="79">
        <f t="shared" ref="L68:L108" si="36">(C68/((1+$H$3)^(A68+0.5)))</f>
        <v>0.50469101267966154</v>
      </c>
      <c r="M68" s="85">
        <f t="shared" si="27"/>
        <v>135.47264295083573</v>
      </c>
      <c r="N68" s="81">
        <f t="shared" si="28"/>
        <v>3.0208454004244847</v>
      </c>
      <c r="O68" s="80">
        <f>SUM($M68:$M$108)</f>
        <v>1036.6805417620578</v>
      </c>
      <c r="P68" s="86">
        <f t="shared" si="29"/>
        <v>2.1714220523064116E-2</v>
      </c>
      <c r="Q68" s="87">
        <f t="shared" si="30"/>
        <v>2.2000574260247225E-2</v>
      </c>
      <c r="R68" s="88">
        <f t="shared" si="31"/>
        <v>2.2298564009862694E-2</v>
      </c>
    </row>
    <row r="69" spans="1:18" x14ac:dyDescent="0.2">
      <c r="A69" s="83">
        <f t="shared" si="35"/>
        <v>67</v>
      </c>
      <c r="B69" s="83">
        <v>71366</v>
      </c>
      <c r="C69" s="83">
        <f t="shared" si="32"/>
        <v>1807</v>
      </c>
      <c r="D69" s="83">
        <f t="shared" si="33"/>
        <v>2.5320180478098815E-2</v>
      </c>
      <c r="E69" s="75">
        <f t="shared" si="23"/>
        <v>0.97467981952190119</v>
      </c>
      <c r="F69" s="83">
        <f>SUM(B69:B$108)</f>
        <v>1039653</v>
      </c>
      <c r="G69" s="83">
        <f t="shared" si="24"/>
        <v>14.567903483451504</v>
      </c>
      <c r="H69" s="90"/>
      <c r="I69" s="77">
        <f t="shared" si="25"/>
        <v>3.4261476693001458</v>
      </c>
      <c r="J69" s="77">
        <f t="shared" si="26"/>
        <v>8.0545981820617868E-2</v>
      </c>
      <c r="K69" s="78">
        <f t="shared" si="34"/>
        <v>19.826024669534895</v>
      </c>
      <c r="L69" s="79">
        <f t="shared" si="36"/>
        <v>0.47224048629180682</v>
      </c>
      <c r="M69" s="85">
        <f t="shared" si="27"/>
        <v>120.27668505992399</v>
      </c>
      <c r="N69" s="81">
        <f t="shared" si="28"/>
        <v>2.9037010684435578</v>
      </c>
      <c r="O69" s="80">
        <f>SUM($M69:$M$108)</f>
        <v>901.20789881122266</v>
      </c>
      <c r="P69" s="86">
        <f t="shared" si="29"/>
        <v>2.3509197382922752E-2</v>
      </c>
      <c r="Q69" s="87">
        <f t="shared" si="30"/>
        <v>2.3819222166986502E-2</v>
      </c>
      <c r="R69" s="88">
        <f t="shared" si="31"/>
        <v>2.4141844838813792E-2</v>
      </c>
    </row>
    <row r="70" spans="1:18" x14ac:dyDescent="0.2">
      <c r="A70" s="83">
        <f t="shared" si="35"/>
        <v>68</v>
      </c>
      <c r="B70" s="83">
        <v>69559</v>
      </c>
      <c r="C70" s="83">
        <f t="shared" si="32"/>
        <v>1904</v>
      </c>
      <c r="D70" s="83">
        <f t="shared" si="33"/>
        <v>2.7372446412398107E-2</v>
      </c>
      <c r="E70" s="75">
        <f t="shared" si="23"/>
        <v>0.97262755358760189</v>
      </c>
      <c r="F70" s="83">
        <f>SUM(B70:B$108)</f>
        <v>968287</v>
      </c>
      <c r="G70" s="83">
        <f t="shared" si="24"/>
        <v>13.920369758047125</v>
      </c>
      <c r="H70" s="90"/>
      <c r="I70" s="77">
        <f t="shared" si="25"/>
        <v>2.8787905103179727</v>
      </c>
      <c r="J70" s="77">
        <f t="shared" si="26"/>
        <v>7.316353519190523E-2</v>
      </c>
      <c r="K70" s="78">
        <f t="shared" si="34"/>
        <v>17.100908094459324</v>
      </c>
      <c r="L70" s="79">
        <f t="shared" si="36"/>
        <v>0.4403455029357809</v>
      </c>
      <c r="M70" s="85">
        <f t="shared" si="27"/>
        <v>106.57387062445389</v>
      </c>
      <c r="N70" s="81">
        <f t="shared" si="28"/>
        <v>2.781429206779964</v>
      </c>
      <c r="O70" s="80">
        <f>SUM($M70:$M$108)</f>
        <v>780.93121375129874</v>
      </c>
      <c r="P70" s="86">
        <f t="shared" si="29"/>
        <v>2.5414678466417501E-2</v>
      </c>
      <c r="Q70" s="87">
        <f t="shared" si="30"/>
        <v>2.5749831558854606E-2</v>
      </c>
      <c r="R70" s="88">
        <f t="shared" si="31"/>
        <v>2.6098603630351318E-2</v>
      </c>
    </row>
    <row r="71" spans="1:18" x14ac:dyDescent="0.2">
      <c r="A71" s="83">
        <f t="shared" si="35"/>
        <v>69</v>
      </c>
      <c r="B71" s="83">
        <v>67655</v>
      </c>
      <c r="C71" s="83">
        <f t="shared" si="32"/>
        <v>2006</v>
      </c>
      <c r="D71" s="83">
        <f t="shared" si="33"/>
        <v>2.9650432340551328E-2</v>
      </c>
      <c r="E71" s="75">
        <f t="shared" si="23"/>
        <v>0.97034956765944869</v>
      </c>
      <c r="F71" s="83">
        <f>SUM(B71:B$108)</f>
        <v>898728</v>
      </c>
      <c r="G71" s="83">
        <f t="shared" si="24"/>
        <v>13.28398492350898</v>
      </c>
      <c r="H71" s="90"/>
      <c r="I71" s="77">
        <f t="shared" si="25"/>
        <v>2.4137853201222188</v>
      </c>
      <c r="J71" s="77">
        <f t="shared" si="26"/>
        <v>6.6450870940923876E-2</v>
      </c>
      <c r="K71" s="78">
        <f t="shared" si="34"/>
        <v>14.71930478233663</v>
      </c>
      <c r="L71" s="79">
        <f t="shared" si="36"/>
        <v>0.41056233680801318</v>
      </c>
      <c r="M71" s="85">
        <f t="shared" si="27"/>
        <v>94.233348238021961</v>
      </c>
      <c r="N71" s="81">
        <f t="shared" si="28"/>
        <v>2.6640312207795089</v>
      </c>
      <c r="O71" s="80">
        <f>SUM($M71:$M$108)</f>
        <v>674.35734312684497</v>
      </c>
      <c r="P71" s="86">
        <f t="shared" si="29"/>
        <v>2.7529735302872428E-2</v>
      </c>
      <c r="Q71" s="87">
        <f t="shared" si="30"/>
        <v>2.7892780459352513E-2</v>
      </c>
      <c r="R71" s="88">
        <f t="shared" si="31"/>
        <v>2.8270577991673294E-2</v>
      </c>
    </row>
    <row r="72" spans="1:18" x14ac:dyDescent="0.2">
      <c r="A72" s="83">
        <f t="shared" si="35"/>
        <v>70</v>
      </c>
      <c r="B72" s="83">
        <v>65649</v>
      </c>
      <c r="C72" s="83">
        <f t="shared" si="32"/>
        <v>2106</v>
      </c>
      <c r="D72" s="83">
        <f t="shared" si="33"/>
        <v>3.2079696568112236E-2</v>
      </c>
      <c r="E72" s="75">
        <f t="shared" si="23"/>
        <v>0.96792030343188773</v>
      </c>
      <c r="F72" s="83">
        <f>SUM(B72:B$108)</f>
        <v>831073</v>
      </c>
      <c r="G72" s="83">
        <f t="shared" si="24"/>
        <v>12.659339822388764</v>
      </c>
      <c r="H72" s="90"/>
      <c r="I72" s="77">
        <f t="shared" si="25"/>
        <v>2.0191513291407923</v>
      </c>
      <c r="J72" s="77">
        <f t="shared" si="26"/>
        <v>6.014092816446593E-2</v>
      </c>
      <c r="K72" s="78">
        <f t="shared" si="34"/>
        <v>12.639708877688504</v>
      </c>
      <c r="L72" s="79">
        <f t="shared" si="36"/>
        <v>0.38144164026402033</v>
      </c>
      <c r="M72" s="85">
        <f t="shared" si="27"/>
        <v>83.126626110788067</v>
      </c>
      <c r="N72" s="81">
        <f t="shared" si="28"/>
        <v>2.542576702148847</v>
      </c>
      <c r="O72" s="80">
        <f>SUM($M72:$M$108)</f>
        <v>580.12399488882306</v>
      </c>
      <c r="P72" s="86">
        <f t="shared" si="29"/>
        <v>2.978525051416411E-2</v>
      </c>
      <c r="Q72" s="87">
        <f t="shared" si="30"/>
        <v>3.0178040013036814E-2</v>
      </c>
      <c r="R72" s="88">
        <f t="shared" si="31"/>
        <v>3.0586790552045207E-2</v>
      </c>
    </row>
    <row r="73" spans="1:18" x14ac:dyDescent="0.2">
      <c r="A73" s="83">
        <f t="shared" si="35"/>
        <v>71</v>
      </c>
      <c r="B73" s="83">
        <v>63543</v>
      </c>
      <c r="C73" s="83">
        <f t="shared" si="32"/>
        <v>2258</v>
      </c>
      <c r="D73" s="83">
        <f t="shared" si="33"/>
        <v>3.553499205262578E-2</v>
      </c>
      <c r="E73" s="75">
        <f t="shared" si="23"/>
        <v>0.96446500794737422</v>
      </c>
      <c r="F73" s="83">
        <f>SUM(B73:B$108)</f>
        <v>765424</v>
      </c>
      <c r="G73" s="83">
        <f t="shared" si="24"/>
        <v>12.045764285601877</v>
      </c>
      <c r="H73" s="90"/>
      <c r="I73" s="77">
        <f t="shared" si="25"/>
        <v>1.6848082475662547</v>
      </c>
      <c r="J73" s="77">
        <f t="shared" si="26"/>
        <v>5.5587572369324108E-2</v>
      </c>
      <c r="K73" s="78">
        <f t="shared" si="34"/>
        <v>10.826752966533613</v>
      </c>
      <c r="L73" s="79">
        <f t="shared" si="36"/>
        <v>0.36192220445425966</v>
      </c>
      <c r="M73" s="85">
        <f t="shared" si="27"/>
        <v>73.145408334930053</v>
      </c>
      <c r="N73" s="81">
        <f t="shared" si="28"/>
        <v>2.4782604651006208</v>
      </c>
      <c r="O73" s="80">
        <f>SUM($M73:$M$108)</f>
        <v>496.99736877803485</v>
      </c>
      <c r="P73" s="86">
        <f t="shared" si="29"/>
        <v>3.2993411831656015E-2</v>
      </c>
      <c r="Q73" s="87">
        <f t="shared" si="30"/>
        <v>3.3428508581750324E-2</v>
      </c>
      <c r="R73" s="88">
        <f t="shared" si="31"/>
        <v>3.3881285531318112E-2</v>
      </c>
    </row>
    <row r="74" spans="1:18" x14ac:dyDescent="0.2">
      <c r="A74" s="83">
        <f t="shared" si="35"/>
        <v>72</v>
      </c>
      <c r="B74" s="83">
        <v>61285</v>
      </c>
      <c r="C74" s="83">
        <f t="shared" si="32"/>
        <v>2374</v>
      </c>
      <c r="D74" s="83">
        <f t="shared" si="33"/>
        <v>3.8737048217345194E-2</v>
      </c>
      <c r="E74" s="75">
        <f t="shared" si="23"/>
        <v>0.96126295178265475</v>
      </c>
      <c r="F74" s="83">
        <f>SUM(B74:B$108)</f>
        <v>701881</v>
      </c>
      <c r="G74" s="83">
        <f t="shared" si="24"/>
        <v>11.45273721138941</v>
      </c>
      <c r="H74" s="90"/>
      <c r="I74" s="77">
        <f t="shared" si="25"/>
        <v>1.4008091378265426</v>
      </c>
      <c r="J74" s="77">
        <f t="shared" si="26"/>
        <v>5.0382126693127652E-2</v>
      </c>
      <c r="K74" s="78">
        <f t="shared" si="34"/>
        <v>9.240729545054954</v>
      </c>
      <c r="L74" s="79">
        <f t="shared" si="36"/>
        <v>0.33673911182047417</v>
      </c>
      <c r="M74" s="85">
        <f t="shared" si="27"/>
        <v>64.132897119147501</v>
      </c>
      <c r="N74" s="81">
        <f t="shared" si="28"/>
        <v>2.3687053483166411</v>
      </c>
      <c r="O74" s="80">
        <f>SUM($M74:$M$108)</f>
        <v>423.85196044310476</v>
      </c>
      <c r="P74" s="86">
        <f t="shared" si="29"/>
        <v>3.5966446343503433E-2</v>
      </c>
      <c r="Q74" s="87">
        <f t="shared" si="30"/>
        <v>3.6440749637638228E-2</v>
      </c>
      <c r="R74" s="88">
        <f t="shared" si="31"/>
        <v>3.6934326293041282E-2</v>
      </c>
    </row>
    <row r="75" spans="1:18" x14ac:dyDescent="0.2">
      <c r="A75" s="83">
        <f t="shared" si="35"/>
        <v>73</v>
      </c>
      <c r="B75" s="83">
        <v>58911</v>
      </c>
      <c r="C75" s="83">
        <f t="shared" si="32"/>
        <v>2495</v>
      </c>
      <c r="D75" s="83">
        <f t="shared" si="33"/>
        <v>4.2352022542479335E-2</v>
      </c>
      <c r="E75" s="75">
        <f t="shared" si="23"/>
        <v>0.95764797745752062</v>
      </c>
      <c r="F75" s="83">
        <f>SUM(B75:B$108)</f>
        <v>640596</v>
      </c>
      <c r="G75" s="83">
        <f t="shared" si="24"/>
        <v>10.873962417884606</v>
      </c>
      <c r="H75" s="90"/>
      <c r="I75" s="77">
        <f t="shared" si="25"/>
        <v>1.1608154540614293</v>
      </c>
      <c r="J75" s="77">
        <f t="shared" si="26"/>
        <v>4.5646590251922206E-2</v>
      </c>
      <c r="K75" s="78">
        <f t="shared" si="34"/>
        <v>7.86085925584488</v>
      </c>
      <c r="L75" s="79">
        <f t="shared" si="36"/>
        <v>0.3131878849751667</v>
      </c>
      <c r="M75" s="85">
        <f t="shared" si="27"/>
        <v>56.044161810113671</v>
      </c>
      <c r="N75" s="81">
        <f t="shared" si="28"/>
        <v>2.263123169200437</v>
      </c>
      <c r="O75" s="80">
        <f>SUM($M75:$M$108)</f>
        <v>359.71906332395724</v>
      </c>
      <c r="P75" s="86">
        <f t="shared" si="29"/>
        <v>3.9322865742539154E-2</v>
      </c>
      <c r="Q75" s="87">
        <f t="shared" si="30"/>
        <v>3.9841431423962757E-2</v>
      </c>
      <c r="R75" s="88">
        <f t="shared" si="31"/>
        <v>4.0381069073140034E-2</v>
      </c>
    </row>
    <row r="76" spans="1:18" x14ac:dyDescent="0.2">
      <c r="A76" s="83">
        <f t="shared" si="35"/>
        <v>74</v>
      </c>
      <c r="B76" s="83">
        <v>56416</v>
      </c>
      <c r="C76" s="83">
        <f t="shared" si="32"/>
        <v>2598</v>
      </c>
      <c r="D76" s="83">
        <f t="shared" si="33"/>
        <v>4.6050765740215542E-2</v>
      </c>
      <c r="E76" s="75">
        <f t="shared" si="23"/>
        <v>0.95394923425978451</v>
      </c>
      <c r="F76" s="83">
        <f>SUM(B76:B$108)</f>
        <v>581685</v>
      </c>
      <c r="G76" s="83">
        <f t="shared" si="24"/>
        <v>10.310638825865002</v>
      </c>
      <c r="H76" s="90"/>
      <c r="I76" s="77">
        <f t="shared" si="25"/>
        <v>0.95832118257186327</v>
      </c>
      <c r="J76" s="77">
        <f t="shared" si="26"/>
        <v>4.0974998781872045E-2</v>
      </c>
      <c r="K76" s="78">
        <f t="shared" si="34"/>
        <v>6.6618902366708683</v>
      </c>
      <c r="L76" s="79">
        <f t="shared" si="36"/>
        <v>0.28859918958819697</v>
      </c>
      <c r="M76" s="85">
        <f t="shared" si="27"/>
        <v>48.791434732506708</v>
      </c>
      <c r="N76" s="81">
        <f t="shared" si="28"/>
        <v>2.142318817118869</v>
      </c>
      <c r="O76" s="80">
        <f>SUM($M76:$M$108)</f>
        <v>303.67490151384357</v>
      </c>
      <c r="P76" s="86">
        <f t="shared" si="29"/>
        <v>4.2757062587207691E-2</v>
      </c>
      <c r="Q76" s="87">
        <f t="shared" si="30"/>
        <v>4.3320916336865078E-2</v>
      </c>
      <c r="R76" s="88">
        <f t="shared" si="31"/>
        <v>4.3907682339408123E-2</v>
      </c>
    </row>
    <row r="77" spans="1:18" x14ac:dyDescent="0.2">
      <c r="A77" s="83">
        <f t="shared" si="35"/>
        <v>75</v>
      </c>
      <c r="B77" s="83">
        <v>53818</v>
      </c>
      <c r="C77" s="83">
        <f t="shared" si="32"/>
        <v>2732</v>
      </c>
      <c r="D77" s="83">
        <f t="shared" si="33"/>
        <v>5.0763685012449364E-2</v>
      </c>
      <c r="E77" s="75">
        <f t="shared" si="23"/>
        <v>0.94923631498755068</v>
      </c>
      <c r="F77" s="83">
        <f>SUM(B77:B$108)</f>
        <v>525269</v>
      </c>
      <c r="G77" s="83">
        <f t="shared" si="24"/>
        <v>9.76009885168531</v>
      </c>
      <c r="H77" s="90"/>
      <c r="I77" s="77">
        <f t="shared" si="25"/>
        <v>0.7880946192149656</v>
      </c>
      <c r="J77" s="77">
        <f t="shared" si="26"/>
        <v>3.7145183520504624E-2</v>
      </c>
      <c r="K77" s="78">
        <f t="shared" si="34"/>
        <v>5.62398680530523</v>
      </c>
      <c r="L77" s="79">
        <f t="shared" si="36"/>
        <v>0.26857044082751008</v>
      </c>
      <c r="M77" s="85">
        <f t="shared" si="27"/>
        <v>42.313228910464566</v>
      </c>
      <c r="N77" s="81">
        <f t="shared" si="28"/>
        <v>2.0480142096608387</v>
      </c>
      <c r="O77" s="80">
        <f>SUM($M77:$M$108)</f>
        <v>254.88346678133698</v>
      </c>
      <c r="P77" s="86">
        <f t="shared" si="29"/>
        <v>4.7132898277500702E-2</v>
      </c>
      <c r="Q77" s="87">
        <f t="shared" si="30"/>
        <v>4.7754457847262677E-2</v>
      </c>
      <c r="R77" s="88">
        <f t="shared" si="31"/>
        <v>4.84012745516176E-2</v>
      </c>
    </row>
    <row r="78" spans="1:18" x14ac:dyDescent="0.2">
      <c r="A78" s="83">
        <f t="shared" si="35"/>
        <v>76</v>
      </c>
      <c r="B78" s="83">
        <v>51086</v>
      </c>
      <c r="C78" s="83">
        <f t="shared" si="32"/>
        <v>2835</v>
      </c>
      <c r="D78" s="83">
        <f t="shared" si="33"/>
        <v>5.5494656070156211E-2</v>
      </c>
      <c r="E78" s="75">
        <f t="shared" si="23"/>
        <v>0.94450534392984375</v>
      </c>
      <c r="F78" s="83">
        <f>SUM(B78:B$108)</f>
        <v>471451</v>
      </c>
      <c r="G78" s="83">
        <f t="shared" si="24"/>
        <v>9.2285753435383473</v>
      </c>
      <c r="H78" s="90"/>
      <c r="I78" s="77">
        <f t="shared" si="25"/>
        <v>0.64490347603890597</v>
      </c>
      <c r="J78" s="77">
        <f t="shared" si="26"/>
        <v>3.322897059140411E-2</v>
      </c>
      <c r="K78" s="78">
        <f t="shared" si="34"/>
        <v>4.7243296554040226</v>
      </c>
      <c r="L78" s="79">
        <f t="shared" si="36"/>
        <v>0.24663354012943647</v>
      </c>
      <c r="M78" s="85">
        <f t="shared" si="27"/>
        <v>36.513866805630975</v>
      </c>
      <c r="N78" s="81">
        <f t="shared" si="28"/>
        <v>1.9320245855146008</v>
      </c>
      <c r="O78" s="80">
        <f>SUM($M78:$M$108)</f>
        <v>212.5702378708724</v>
      </c>
      <c r="P78" s="86">
        <f t="shared" si="29"/>
        <v>5.152549462983428E-2</v>
      </c>
      <c r="Q78" s="87">
        <f t="shared" si="30"/>
        <v>5.2204981048966294E-2</v>
      </c>
      <c r="R78" s="88">
        <f t="shared" si="31"/>
        <v>5.2912078465944729E-2</v>
      </c>
    </row>
    <row r="79" spans="1:18" x14ac:dyDescent="0.2">
      <c r="A79" s="83">
        <f t="shared" si="35"/>
        <v>77</v>
      </c>
      <c r="B79" s="83">
        <v>48251</v>
      </c>
      <c r="C79" s="83">
        <f t="shared" si="32"/>
        <v>2967</v>
      </c>
      <c r="D79" s="83">
        <f t="shared" si="33"/>
        <v>6.1490953555366726E-2</v>
      </c>
      <c r="E79" s="75">
        <f t="shared" si="23"/>
        <v>0.93850904644463329</v>
      </c>
      <c r="F79" s="83">
        <f>SUM(B79:B$108)</f>
        <v>420365</v>
      </c>
      <c r="G79" s="83">
        <f t="shared" si="24"/>
        <v>8.7120474187063479</v>
      </c>
      <c r="H79" s="90"/>
      <c r="I79" s="77">
        <f t="shared" si="25"/>
        <v>0.52509894779110233</v>
      </c>
      <c r="J79" s="77">
        <f t="shared" si="26"/>
        <v>2.9979430683177023E-2</v>
      </c>
      <c r="K79" s="78">
        <f t="shared" si="34"/>
        <v>3.9488093858542803</v>
      </c>
      <c r="L79" s="79">
        <f t="shared" si="36"/>
        <v>0.22842212968863859</v>
      </c>
      <c r="M79" s="85">
        <f t="shared" si="27"/>
        <v>31.352311204964536</v>
      </c>
      <c r="N79" s="81">
        <f t="shared" si="28"/>
        <v>1.8381648052659358</v>
      </c>
      <c r="O79" s="80">
        <f>SUM($M79:$M$108)</f>
        <v>176.05637106524142</v>
      </c>
      <c r="P79" s="86">
        <f t="shared" si="29"/>
        <v>5.7092917076466132E-2</v>
      </c>
      <c r="Q79" s="87">
        <f t="shared" si="30"/>
        <v>5.7845823226339917E-2</v>
      </c>
      <c r="R79" s="88">
        <f t="shared" si="31"/>
        <v>5.8629323792080391E-2</v>
      </c>
    </row>
    <row r="80" spans="1:18" x14ac:dyDescent="0.2">
      <c r="A80" s="83">
        <f t="shared" si="35"/>
        <v>78</v>
      </c>
      <c r="B80" s="83">
        <v>45284</v>
      </c>
      <c r="C80" s="83">
        <f t="shared" si="32"/>
        <v>3081</v>
      </c>
      <c r="D80" s="83">
        <f t="shared" si="33"/>
        <v>6.8037275859023055E-2</v>
      </c>
      <c r="E80" s="75">
        <f t="shared" si="23"/>
        <v>0.93196272414097692</v>
      </c>
      <c r="F80" s="83">
        <f>SUM(B80:B$108)</f>
        <v>372114</v>
      </c>
      <c r="G80" s="83">
        <f t="shared" si="24"/>
        <v>8.2173394576450836</v>
      </c>
      <c r="H80" s="90"/>
      <c r="I80" s="77">
        <f t="shared" si="25"/>
        <v>0.42483630412112733</v>
      </c>
      <c r="J80" s="77">
        <f t="shared" si="26"/>
        <v>2.6837344680819004E-2</v>
      </c>
      <c r="K80" s="78">
        <f t="shared" si="34"/>
        <v>3.2796401162032915</v>
      </c>
      <c r="L80" s="79">
        <f t="shared" si="36"/>
        <v>0.2099103655164615</v>
      </c>
      <c r="M80" s="85">
        <f t="shared" si="27"/>
        <v>26.749479720733323</v>
      </c>
      <c r="N80" s="81">
        <f t="shared" si="28"/>
        <v>1.7352654242192447</v>
      </c>
      <c r="O80" s="80">
        <f>SUM($M80:$M$108)</f>
        <v>144.70405986027691</v>
      </c>
      <c r="P80" s="86">
        <f t="shared" si="29"/>
        <v>6.317102474643331E-2</v>
      </c>
      <c r="Q80" s="87">
        <f t="shared" si="30"/>
        <v>6.4004085228554386E-2</v>
      </c>
      <c r="R80" s="88">
        <f t="shared" si="31"/>
        <v>6.4870997205760728E-2</v>
      </c>
    </row>
    <row r="81" spans="1:18" x14ac:dyDescent="0.2">
      <c r="A81" s="83">
        <f t="shared" si="35"/>
        <v>79</v>
      </c>
      <c r="B81" s="83">
        <v>42203</v>
      </c>
      <c r="C81" s="83">
        <f t="shared" si="32"/>
        <v>3162</v>
      </c>
      <c r="D81" s="83">
        <f t="shared" si="33"/>
        <v>7.4923583631495386E-2</v>
      </c>
      <c r="E81" s="75">
        <f t="shared" si="23"/>
        <v>0.92507641636850457</v>
      </c>
      <c r="F81" s="83">
        <f>SUM(B81:B$108)</f>
        <v>326830</v>
      </c>
      <c r="G81" s="83">
        <f t="shared" si="24"/>
        <v>7.7442361917399234</v>
      </c>
      <c r="H81" s="90"/>
      <c r="I81" s="77">
        <f t="shared" si="25"/>
        <v>0.3413203442264745</v>
      </c>
      <c r="J81" s="77">
        <f t="shared" si="26"/>
        <v>2.3743881823173683E-2</v>
      </c>
      <c r="K81" s="78">
        <f t="shared" si="34"/>
        <v>2.7048693246892475</v>
      </c>
      <c r="L81" s="79">
        <f t="shared" si="36"/>
        <v>0.19064508298450722</v>
      </c>
      <c r="M81" s="85">
        <f t="shared" si="27"/>
        <v>22.663198172625862</v>
      </c>
      <c r="N81" s="81">
        <f t="shared" si="28"/>
        <v>1.6189871267832912</v>
      </c>
      <c r="O81" s="80">
        <f>SUM($M81:$M$108)</f>
        <v>117.95458013954351</v>
      </c>
      <c r="P81" s="86">
        <f t="shared" si="29"/>
        <v>6.9564800999435975E-2</v>
      </c>
      <c r="Q81" s="87">
        <f t="shared" si="30"/>
        <v>7.0482178656231284E-2</v>
      </c>
      <c r="R81" s="88">
        <f t="shared" si="31"/>
        <v>7.1436834044844244E-2</v>
      </c>
    </row>
    <row r="82" spans="1:18" x14ac:dyDescent="0.2">
      <c r="A82" s="83">
        <f t="shared" si="35"/>
        <v>80</v>
      </c>
      <c r="B82" s="83">
        <v>39041</v>
      </c>
      <c r="C82" s="83">
        <f t="shared" si="32"/>
        <v>3217</v>
      </c>
      <c r="D82" s="83">
        <f t="shared" si="33"/>
        <v>8.2400553264516785E-2</v>
      </c>
      <c r="E82" s="75">
        <f t="shared" si="23"/>
        <v>0.91759944673548322</v>
      </c>
      <c r="F82" s="83">
        <f>SUM(B82:B$108)</f>
        <v>284627</v>
      </c>
      <c r="G82" s="83">
        <f t="shared" si="24"/>
        <v>7.2904638713147714</v>
      </c>
      <c r="H82" s="90"/>
      <c r="I82" s="77">
        <f t="shared" si="25"/>
        <v>0.27219603523335473</v>
      </c>
      <c r="J82" s="77">
        <f t="shared" si="26"/>
        <v>2.0824900168256045E-2</v>
      </c>
      <c r="K82" s="78">
        <f t="shared" si="34"/>
        <v>2.2143458598483421</v>
      </c>
      <c r="L82" s="79">
        <f t="shared" si="36"/>
        <v>0.17164705657368187</v>
      </c>
      <c r="M82" s="85">
        <f t="shared" si="27"/>
        <v>19.059263771801792</v>
      </c>
      <c r="N82" s="81">
        <f t="shared" si="28"/>
        <v>1.497407160848095</v>
      </c>
      <c r="O82" s="80">
        <f>SUM($M82:$M$108)</f>
        <v>95.291381966917641</v>
      </c>
      <c r="P82" s="86">
        <f t="shared" si="29"/>
        <v>7.6506993022153233E-2</v>
      </c>
      <c r="Q82" s="87">
        <f t="shared" si="30"/>
        <v>7.751592002228494E-2</v>
      </c>
      <c r="R82" s="88">
        <f t="shared" si="31"/>
        <v>7.8565844870855453E-2</v>
      </c>
    </row>
    <row r="83" spans="1:18" x14ac:dyDescent="0.2">
      <c r="A83" s="83">
        <f t="shared" si="35"/>
        <v>81</v>
      </c>
      <c r="B83" s="83">
        <v>35824</v>
      </c>
      <c r="C83" s="83">
        <f t="shared" si="32"/>
        <v>3306</v>
      </c>
      <c r="D83" s="83">
        <f t="shared" si="33"/>
        <v>9.2284502009825811E-2</v>
      </c>
      <c r="E83" s="75">
        <f t="shared" si="23"/>
        <v>0.90771549799017415</v>
      </c>
      <c r="F83" s="83">
        <f>SUM(B83:B$108)</f>
        <v>245586</v>
      </c>
      <c r="G83" s="83">
        <f t="shared" si="24"/>
        <v>6.8553483698079498</v>
      </c>
      <c r="H83" s="90"/>
      <c r="I83" s="77">
        <f t="shared" si="25"/>
        <v>0.21531632011527443</v>
      </c>
      <c r="J83" s="77">
        <f t="shared" si="26"/>
        <v>1.8449165520525244E-2</v>
      </c>
      <c r="K83" s="78">
        <f t="shared" si="34"/>
        <v>1.7981261379449969</v>
      </c>
      <c r="L83" s="79">
        <f t="shared" si="36"/>
        <v>0.15610244498463427</v>
      </c>
      <c r="M83" s="85">
        <f t="shared" si="27"/>
        <v>15.898881720173604</v>
      </c>
      <c r="N83" s="81">
        <f t="shared" si="28"/>
        <v>1.3989397444722078</v>
      </c>
      <c r="O83" s="80">
        <f>SUM($M83:$M$108)</f>
        <v>76.232118195115859</v>
      </c>
      <c r="P83" s="86">
        <f t="shared" si="29"/>
        <v>8.5684009046077272E-2</v>
      </c>
      <c r="Q83" s="87">
        <f t="shared" si="30"/>
        <v>8.6813956869031011E-2</v>
      </c>
      <c r="R83" s="88">
        <f t="shared" si="31"/>
        <v>8.7989820233528498E-2</v>
      </c>
    </row>
    <row r="84" spans="1:18" x14ac:dyDescent="0.2">
      <c r="A84" s="83">
        <f t="shared" si="35"/>
        <v>82</v>
      </c>
      <c r="B84" s="83">
        <v>32518</v>
      </c>
      <c r="C84" s="83">
        <f t="shared" si="32"/>
        <v>3298</v>
      </c>
      <c r="D84" s="83">
        <f t="shared" si="33"/>
        <v>0.10142075158373824</v>
      </c>
      <c r="E84" s="75">
        <f t="shared" si="23"/>
        <v>0.8985792484162618</v>
      </c>
      <c r="F84" s="83">
        <f>SUM(B84:B$108)</f>
        <v>209762</v>
      </c>
      <c r="G84" s="83">
        <f t="shared" si="24"/>
        <v>6.4506427209545478</v>
      </c>
      <c r="H84" s="90"/>
      <c r="I84" s="77">
        <f t="shared" si="25"/>
        <v>0.16848789718866217</v>
      </c>
      <c r="J84" s="77">
        <f t="shared" si="26"/>
        <v>1.5865966760198864E-2</v>
      </c>
      <c r="K84" s="78">
        <f t="shared" si="34"/>
        <v>1.4444132413751256</v>
      </c>
      <c r="L84" s="79">
        <f t="shared" si="36"/>
        <v>0.1378094704611417</v>
      </c>
      <c r="M84" s="85">
        <f t="shared" si="27"/>
        <v>13.119692125558418</v>
      </c>
      <c r="N84" s="81">
        <f t="shared" si="28"/>
        <v>1.268685936663186</v>
      </c>
      <c r="O84" s="80">
        <f>SUM($M84:$M$108)</f>
        <v>60.333236474942254</v>
      </c>
      <c r="P84" s="86">
        <f t="shared" si="29"/>
        <v>9.4166803817565314E-2</v>
      </c>
      <c r="Q84" s="87">
        <f t="shared" si="30"/>
        <v>9.540861750197116E-2</v>
      </c>
      <c r="R84" s="88">
        <f t="shared" si="31"/>
        <v>9.6700892408264988E-2</v>
      </c>
    </row>
    <row r="85" spans="1:18" x14ac:dyDescent="0.2">
      <c r="A85" s="83">
        <f t="shared" si="35"/>
        <v>83</v>
      </c>
      <c r="B85" s="83">
        <v>29220</v>
      </c>
      <c r="C85" s="83">
        <f t="shared" si="32"/>
        <v>3258</v>
      </c>
      <c r="D85" s="83">
        <f t="shared" si="33"/>
        <v>0.11149897330595483</v>
      </c>
      <c r="E85" s="75">
        <f t="shared" si="23"/>
        <v>0.88850102669404518</v>
      </c>
      <c r="F85" s="83">
        <f>SUM(B85:B$108)</f>
        <v>177244</v>
      </c>
      <c r="G85" s="83">
        <f t="shared" si="24"/>
        <v>6.0658453114305271</v>
      </c>
      <c r="H85" s="90"/>
      <c r="I85" s="77">
        <f t="shared" si="25"/>
        <v>0.13051700691640036</v>
      </c>
      <c r="J85" s="77">
        <f t="shared" si="26"/>
        <v>1.3511668436651234E-2</v>
      </c>
      <c r="K85" s="78">
        <f t="shared" si="34"/>
        <v>1.148601561802971</v>
      </c>
      <c r="L85" s="79">
        <f t="shared" si="36"/>
        <v>0.12047614128230029</v>
      </c>
      <c r="M85" s="85">
        <f t="shared" si="27"/>
        <v>10.717348263306388</v>
      </c>
      <c r="N85" s="81">
        <f t="shared" si="28"/>
        <v>1.1393623633189978</v>
      </c>
      <c r="O85" s="80">
        <f>SUM($M85:$M$108)</f>
        <v>47.213544349383838</v>
      </c>
      <c r="P85" s="86">
        <f t="shared" si="29"/>
        <v>0.10352419777221691</v>
      </c>
      <c r="Q85" s="87">
        <f t="shared" si="30"/>
        <v>0.10488941099225715</v>
      </c>
      <c r="R85" s="88">
        <f t="shared" si="31"/>
        <v>0.10631009978652083</v>
      </c>
    </row>
    <row r="86" spans="1:18" x14ac:dyDescent="0.2">
      <c r="A86" s="83">
        <f t="shared" si="35"/>
        <v>84</v>
      </c>
      <c r="B86" s="83">
        <v>25962</v>
      </c>
      <c r="C86" s="83">
        <f t="shared" si="32"/>
        <v>3182</v>
      </c>
      <c r="D86" s="83">
        <f t="shared" si="33"/>
        <v>0.12256374701486789</v>
      </c>
      <c r="E86" s="75">
        <f t="shared" si="23"/>
        <v>0.87743625298513206</v>
      </c>
      <c r="F86" s="83">
        <f>SUM(B86:B$108)</f>
        <v>148024</v>
      </c>
      <c r="G86" s="83">
        <f t="shared" si="24"/>
        <v>5.7015638240505355</v>
      </c>
      <c r="H86" s="90"/>
      <c r="I86" s="77">
        <f t="shared" si="25"/>
        <v>9.9969391936427204E-2</v>
      </c>
      <c r="J86" s="77">
        <f t="shared" si="26"/>
        <v>1.1376275101454322E-2</v>
      </c>
      <c r="K86" s="78">
        <f t="shared" si="34"/>
        <v>0.90312713887108276</v>
      </c>
      <c r="L86" s="79">
        <f t="shared" si="36"/>
        <v>0.10412900078778979</v>
      </c>
      <c r="M86" s="85">
        <f t="shared" si="27"/>
        <v>8.6567044867139717</v>
      </c>
      <c r="N86" s="81">
        <f t="shared" si="28"/>
        <v>1.0116220325021064</v>
      </c>
      <c r="O86" s="80">
        <f>SUM($M86:$M$108)</f>
        <v>36.496196086077447</v>
      </c>
      <c r="P86" s="86">
        <f t="shared" si="29"/>
        <v>0.11379758225086287</v>
      </c>
      <c r="Q86" s="87">
        <f t="shared" si="30"/>
        <v>0.11529827452417386</v>
      </c>
      <c r="R86" s="88">
        <f t="shared" si="31"/>
        <v>0.11685994757643754</v>
      </c>
    </row>
    <row r="87" spans="1:18" x14ac:dyDescent="0.2">
      <c r="A87" s="83">
        <f t="shared" si="35"/>
        <v>85</v>
      </c>
      <c r="B87" s="83">
        <v>22780</v>
      </c>
      <c r="C87" s="83">
        <f t="shared" si="32"/>
        <v>3055</v>
      </c>
      <c r="D87" s="83">
        <f t="shared" si="33"/>
        <v>0.13410886742756803</v>
      </c>
      <c r="E87" s="75">
        <f t="shared" si="23"/>
        <v>0.865891132572432</v>
      </c>
      <c r="F87" s="83">
        <f>SUM(B87:B$108)</f>
        <v>122062</v>
      </c>
      <c r="G87" s="83">
        <f t="shared" si="24"/>
        <v>5.358296751536435</v>
      </c>
      <c r="H87" s="90"/>
      <c r="I87" s="77">
        <f t="shared" si="25"/>
        <v>7.5617904029224789E-2</v>
      </c>
      <c r="J87" s="77">
        <f t="shared" si="26"/>
        <v>9.415711338277526E-3</v>
      </c>
      <c r="K87" s="78">
        <f t="shared" si="34"/>
        <v>0.7012712324780761</v>
      </c>
      <c r="L87" s="79">
        <f t="shared" si="36"/>
        <v>8.8471684588280836E-2</v>
      </c>
      <c r="M87" s="85">
        <f t="shared" si="27"/>
        <v>6.905187589110807</v>
      </c>
      <c r="N87" s="81">
        <f t="shared" si="28"/>
        <v>0.88295106259469103</v>
      </c>
      <c r="O87" s="80">
        <f>SUM($M87:$M$108)</f>
        <v>27.839491599363466</v>
      </c>
      <c r="P87" s="86">
        <f t="shared" si="29"/>
        <v>0.12451695744751858</v>
      </c>
      <c r="Q87" s="87">
        <f t="shared" si="30"/>
        <v>0.12615901022440235</v>
      </c>
      <c r="R87" s="88">
        <f t="shared" si="31"/>
        <v>0.12786778797828288</v>
      </c>
    </row>
    <row r="88" spans="1:18" x14ac:dyDescent="0.2">
      <c r="A88" s="83">
        <f t="shared" si="35"/>
        <v>86</v>
      </c>
      <c r="B88" s="83">
        <v>19725</v>
      </c>
      <c r="C88" s="83">
        <f t="shared" si="32"/>
        <v>2882</v>
      </c>
      <c r="D88" s="83">
        <f t="shared" si="33"/>
        <v>0.14610899873257288</v>
      </c>
      <c r="E88" s="75">
        <f t="shared" si="23"/>
        <v>0.85389100126742712</v>
      </c>
      <c r="F88" s="83">
        <f>SUM(B88:B$108)</f>
        <v>99282</v>
      </c>
      <c r="G88" s="83">
        <f t="shared" si="24"/>
        <v>5.0333079847908744</v>
      </c>
      <c r="H88" s="90"/>
      <c r="I88" s="77">
        <f t="shared" si="25"/>
        <v>5.6445579795361134E-2</v>
      </c>
      <c r="J88" s="77">
        <f t="shared" si="26"/>
        <v>7.6573396006873471E-3</v>
      </c>
      <c r="K88" s="78">
        <f t="shared" si="34"/>
        <v>0.53736685108929783</v>
      </c>
      <c r="L88" s="79">
        <f t="shared" si="36"/>
        <v>7.3859882966680293E-2</v>
      </c>
      <c r="M88" s="85">
        <f t="shared" si="27"/>
        <v>5.4355824565093247</v>
      </c>
      <c r="N88" s="81">
        <f t="shared" si="28"/>
        <v>0.75722807986844143</v>
      </c>
      <c r="O88" s="80">
        <f>SUM($M88:$M$108)</f>
        <v>20.93430401025266</v>
      </c>
      <c r="P88" s="86">
        <f t="shared" si="29"/>
        <v>0.13565879965177804</v>
      </c>
      <c r="Q88" s="87">
        <f t="shared" si="30"/>
        <v>0.13744778416636366</v>
      </c>
      <c r="R88" s="88">
        <f t="shared" si="31"/>
        <v>0.13930946424363977</v>
      </c>
    </row>
    <row r="89" spans="1:18" x14ac:dyDescent="0.2">
      <c r="A89" s="83">
        <f t="shared" si="35"/>
        <v>87</v>
      </c>
      <c r="B89" s="83">
        <v>16843</v>
      </c>
      <c r="C89" s="83">
        <f t="shared" si="32"/>
        <v>2710</v>
      </c>
      <c r="D89" s="83">
        <f t="shared" si="33"/>
        <v>0.16089770230956479</v>
      </c>
      <c r="E89" s="75">
        <f t="shared" si="23"/>
        <v>0.83910229769043521</v>
      </c>
      <c r="F89" s="83">
        <f>SUM(B89:B$108)</f>
        <v>79557</v>
      </c>
      <c r="G89" s="83">
        <f t="shared" si="24"/>
        <v>4.7234459419343349</v>
      </c>
      <c r="H89" s="90"/>
      <c r="I89" s="77">
        <f t="shared" si="25"/>
        <v>4.1550321248777049E-2</v>
      </c>
      <c r="J89" s="77">
        <f t="shared" si="26"/>
        <v>6.2071927773644691E-3</v>
      </c>
      <c r="K89" s="78">
        <f t="shared" si="34"/>
        <v>0.40606435267660618</v>
      </c>
      <c r="L89" s="79">
        <f t="shared" si="36"/>
        <v>6.1461829862406163E-2</v>
      </c>
      <c r="M89" s="85">
        <f t="shared" si="27"/>
        <v>4.2194499511458252</v>
      </c>
      <c r="N89" s="81">
        <f t="shared" si="28"/>
        <v>0.64730556319584842</v>
      </c>
      <c r="O89" s="80">
        <f>SUM($M89:$M$108)</f>
        <v>15.498721553743339</v>
      </c>
      <c r="P89" s="86">
        <f t="shared" si="29"/>
        <v>0.14938976621142647</v>
      </c>
      <c r="Q89" s="87">
        <f t="shared" si="30"/>
        <v>0.15135982623757913</v>
      </c>
      <c r="R89" s="88">
        <f t="shared" si="31"/>
        <v>0.15340993984774423</v>
      </c>
    </row>
    <row r="90" spans="1:18" x14ac:dyDescent="0.2">
      <c r="A90" s="83">
        <f t="shared" si="35"/>
        <v>88</v>
      </c>
      <c r="B90" s="83">
        <v>14133</v>
      </c>
      <c r="C90" s="83">
        <f t="shared" si="32"/>
        <v>2508</v>
      </c>
      <c r="D90" s="83">
        <f t="shared" si="33"/>
        <v>0.17745701549564849</v>
      </c>
      <c r="E90" s="75">
        <f t="shared" si="23"/>
        <v>0.82254298450435148</v>
      </c>
      <c r="F90" s="83">
        <f>SUM(B90:B$108)</f>
        <v>62714</v>
      </c>
      <c r="G90" s="83">
        <f t="shared" si="24"/>
        <v>4.4374159767919057</v>
      </c>
      <c r="H90" s="90"/>
      <c r="I90" s="77">
        <f t="shared" si="25"/>
        <v>3.0056008646228045E-2</v>
      </c>
      <c r="J90" s="77">
        <f t="shared" si="26"/>
        <v>4.9521693235876334E-3</v>
      </c>
      <c r="K90" s="78">
        <f t="shared" si="34"/>
        <v>0.30153055870895534</v>
      </c>
      <c r="L90" s="79">
        <f t="shared" si="36"/>
        <v>5.0336762986942715E-2</v>
      </c>
      <c r="M90" s="85">
        <f t="shared" si="27"/>
        <v>3.2186819536329607</v>
      </c>
      <c r="N90" s="81">
        <f t="shared" si="28"/>
        <v>0.5445965623935547</v>
      </c>
      <c r="O90" s="80">
        <f>SUM($M90:$M$108)</f>
        <v>11.279271602597515</v>
      </c>
      <c r="P90" s="86">
        <f t="shared" si="29"/>
        <v>0.16476470252177408</v>
      </c>
      <c r="Q90" s="87">
        <f t="shared" si="30"/>
        <v>0.16693751771782769</v>
      </c>
      <c r="R90" s="88">
        <f t="shared" si="31"/>
        <v>0.16919862547427611</v>
      </c>
    </row>
    <row r="91" spans="1:18" x14ac:dyDescent="0.2">
      <c r="A91" s="83">
        <f t="shared" si="35"/>
        <v>89</v>
      </c>
      <c r="B91" s="83">
        <v>11625</v>
      </c>
      <c r="C91" s="83">
        <f t="shared" si="32"/>
        <v>2236</v>
      </c>
      <c r="D91" s="83">
        <f t="shared" si="33"/>
        <v>0.19234408602150538</v>
      </c>
      <c r="E91" s="75">
        <f t="shared" si="23"/>
        <v>0.80765591397849468</v>
      </c>
      <c r="F91" s="83">
        <f>SUM(B91:B$108)</f>
        <v>48581</v>
      </c>
      <c r="G91" s="83">
        <f t="shared" si="24"/>
        <v>4.1790107526881721</v>
      </c>
      <c r="H91" s="90"/>
      <c r="I91" s="77">
        <f t="shared" si="25"/>
        <v>2.1312378494962946E-2</v>
      </c>
      <c r="J91" s="77">
        <f t="shared" si="26"/>
        <v>3.8061137489488685E-3</v>
      </c>
      <c r="K91" s="78">
        <f t="shared" si="34"/>
        <v>0.21948835900860947</v>
      </c>
      <c r="L91" s="79">
        <f t="shared" si="36"/>
        <v>3.9714683645539206E-2</v>
      </c>
      <c r="M91" s="85">
        <f t="shared" si="27"/>
        <v>2.4068220548286834</v>
      </c>
      <c r="N91" s="81">
        <f t="shared" si="28"/>
        <v>0.44139405303464813</v>
      </c>
      <c r="O91" s="80">
        <f>SUM($M91:$M$108)</f>
        <v>8.0605896489645552</v>
      </c>
      <c r="P91" s="86">
        <f t="shared" si="29"/>
        <v>0.17858700050059739</v>
      </c>
      <c r="Q91" s="87">
        <f t="shared" si="30"/>
        <v>0.18094209563059965</v>
      </c>
      <c r="R91" s="88">
        <f t="shared" si="31"/>
        <v>0.18339289028414124</v>
      </c>
    </row>
    <row r="92" spans="1:18" x14ac:dyDescent="0.2">
      <c r="A92" s="83">
        <f t="shared" si="35"/>
        <v>90</v>
      </c>
      <c r="B92" s="83">
        <v>9389</v>
      </c>
      <c r="C92" s="83">
        <f t="shared" si="32"/>
        <v>1951</v>
      </c>
      <c r="D92" s="83">
        <f t="shared" si="33"/>
        <v>0.20779635743955693</v>
      </c>
      <c r="E92" s="75">
        <f t="shared" si="23"/>
        <v>0.79220364256044307</v>
      </c>
      <c r="F92" s="83">
        <f>SUM(B92:B$108)</f>
        <v>36956</v>
      </c>
      <c r="G92" s="83">
        <f t="shared" si="24"/>
        <v>3.936095430823304</v>
      </c>
      <c r="H92" s="90"/>
      <c r="I92" s="77">
        <f t="shared" si="25"/>
        <v>1.4838852183107681E-2</v>
      </c>
      <c r="J92" s="77">
        <f t="shared" si="26"/>
        <v>2.8629202101193786E-3</v>
      </c>
      <c r="K92" s="78">
        <f t="shared" si="34"/>
        <v>0.15687705416171543</v>
      </c>
      <c r="L92" s="79">
        <f t="shared" si="36"/>
        <v>3.0666070809301935E-2</v>
      </c>
      <c r="M92" s="85">
        <f t="shared" si="27"/>
        <v>1.7671673331602351</v>
      </c>
      <c r="N92" s="81">
        <f t="shared" si="28"/>
        <v>0.35012188870978994</v>
      </c>
      <c r="O92" s="80">
        <f>SUM($M92:$M$108)</f>
        <v>5.6537675941358723</v>
      </c>
      <c r="P92" s="86">
        <f t="shared" si="29"/>
        <v>0.19293407433349072</v>
      </c>
      <c r="Q92" s="87">
        <f t="shared" si="30"/>
        <v>0.1954783698174882</v>
      </c>
      <c r="R92" s="88">
        <f t="shared" si="31"/>
        <v>0.19812605300012254</v>
      </c>
    </row>
    <row r="93" spans="1:18" x14ac:dyDescent="0.2">
      <c r="A93" s="83">
        <f t="shared" si="35"/>
        <v>91</v>
      </c>
      <c r="B93" s="83">
        <v>7438</v>
      </c>
      <c r="C93" s="83">
        <f t="shared" si="32"/>
        <v>1675</v>
      </c>
      <c r="D93" s="83">
        <f t="shared" si="33"/>
        <v>0.22519494487765529</v>
      </c>
      <c r="E93" s="75">
        <f t="shared" si="23"/>
        <v>0.77480505512234465</v>
      </c>
      <c r="F93" s="83">
        <f>SUM(B93:B$108)</f>
        <v>27567</v>
      </c>
      <c r="G93" s="83">
        <f t="shared" si="24"/>
        <v>3.7062382360849693</v>
      </c>
      <c r="H93" s="90"/>
      <c r="I93" s="77">
        <f t="shared" si="25"/>
        <v>1.013395926799473E-2</v>
      </c>
      <c r="J93" s="77">
        <f t="shared" si="26"/>
        <v>2.118891882124975E-3</v>
      </c>
      <c r="K93" s="78">
        <f t="shared" si="34"/>
        <v>0.10998103870890524</v>
      </c>
      <c r="L93" s="79">
        <f t="shared" si="36"/>
        <v>2.3298997385312121E-2</v>
      </c>
      <c r="M93" s="85">
        <f t="shared" si="27"/>
        <v>1.2726876348576022</v>
      </c>
      <c r="N93" s="81">
        <f t="shared" si="28"/>
        <v>0.27326506853776505</v>
      </c>
      <c r="O93" s="80">
        <f>SUM($M93:$M$108)</f>
        <v>3.8866002609756358</v>
      </c>
      <c r="P93" s="86">
        <f t="shared" si="29"/>
        <v>0.20908825722409416</v>
      </c>
      <c r="Q93" s="87">
        <f t="shared" si="30"/>
        <v>0.21184558410090359</v>
      </c>
      <c r="R93" s="88">
        <f t="shared" si="31"/>
        <v>0.21471495522806741</v>
      </c>
    </row>
    <row r="94" spans="1:18" x14ac:dyDescent="0.2">
      <c r="A94" s="83">
        <f t="shared" si="35"/>
        <v>92</v>
      </c>
      <c r="B94" s="83">
        <v>5763</v>
      </c>
      <c r="C94" s="83">
        <f t="shared" si="32"/>
        <v>1413</v>
      </c>
      <c r="D94" s="83">
        <f t="shared" si="33"/>
        <v>0.24518479958355024</v>
      </c>
      <c r="E94" s="75">
        <f t="shared" si="23"/>
        <v>0.75481520041644978</v>
      </c>
      <c r="F94" s="83">
        <f>SUM(B94:B$108)</f>
        <v>20129</v>
      </c>
      <c r="G94" s="83">
        <f t="shared" si="24"/>
        <v>3.4927988894672914</v>
      </c>
      <c r="H94" s="90"/>
      <c r="I94" s="77">
        <f t="shared" si="25"/>
        <v>6.7688300596950475E-3</v>
      </c>
      <c r="J94" s="77">
        <f t="shared" si="26"/>
        <v>1.5409131391881568E-3</v>
      </c>
      <c r="K94" s="78">
        <f t="shared" si="34"/>
        <v>7.5410499786961113E-2</v>
      </c>
      <c r="L94" s="79">
        <f t="shared" si="36"/>
        <v>1.7393466282100662E-2</v>
      </c>
      <c r="M94" s="85">
        <f t="shared" si="27"/>
        <v>0.89644073916306444</v>
      </c>
      <c r="N94" s="81">
        <f t="shared" si="28"/>
        <v>0.2095650159261126</v>
      </c>
      <c r="O94" s="80">
        <f>SUM($M94:$M$108)</f>
        <v>2.6139126261180339</v>
      </c>
      <c r="P94" s="86">
        <f t="shared" si="29"/>
        <v>0.22764837137270053</v>
      </c>
      <c r="Q94" s="87">
        <f t="shared" si="30"/>
        <v>0.23065045757869498</v>
      </c>
      <c r="R94" s="88">
        <f t="shared" si="31"/>
        <v>0.23377453385459346</v>
      </c>
    </row>
    <row r="95" spans="1:18" x14ac:dyDescent="0.2">
      <c r="A95" s="83">
        <f t="shared" si="35"/>
        <v>93</v>
      </c>
      <c r="B95" s="83">
        <v>4350</v>
      </c>
      <c r="C95" s="83">
        <f t="shared" si="32"/>
        <v>1139</v>
      </c>
      <c r="D95" s="83">
        <f t="shared" si="33"/>
        <v>0.26183908045977011</v>
      </c>
      <c r="E95" s="75">
        <f t="shared" si="23"/>
        <v>0.73816091954022989</v>
      </c>
      <c r="F95" s="83">
        <f>SUM(B95:B$108)</f>
        <v>14366</v>
      </c>
      <c r="G95" s="83">
        <f t="shared" si="24"/>
        <v>3.3025287356321837</v>
      </c>
      <c r="H95" s="90"/>
      <c r="I95" s="77">
        <f t="shared" si="25"/>
        <v>4.4044963949082814E-3</v>
      </c>
      <c r="J95" s="77">
        <f t="shared" si="26"/>
        <v>1.0707836503009677E-3</v>
      </c>
      <c r="K95" s="78">
        <f t="shared" si="34"/>
        <v>5.0372558858583799E-2</v>
      </c>
      <c r="L95" s="79">
        <f t="shared" si="36"/>
        <v>1.2407642119204514E-2</v>
      </c>
      <c r="M95" s="85">
        <f t="shared" si="27"/>
        <v>0.61513372381167164</v>
      </c>
      <c r="N95" s="81">
        <f t="shared" si="28"/>
        <v>0.15357045174023165</v>
      </c>
      <c r="O95" s="80">
        <f>SUM($M95:$M$108)</f>
        <v>1.717471886954969</v>
      </c>
      <c r="P95" s="86">
        <f t="shared" si="29"/>
        <v>0.24311148296972679</v>
      </c>
      <c r="Q95" s="87">
        <f t="shared" si="30"/>
        <v>0.24631748714687687</v>
      </c>
      <c r="R95" s="88">
        <f t="shared" si="31"/>
        <v>0.24965376762085725</v>
      </c>
    </row>
    <row r="96" spans="1:18" x14ac:dyDescent="0.2">
      <c r="A96" s="83">
        <f t="shared" si="35"/>
        <v>94</v>
      </c>
      <c r="B96" s="83">
        <v>3211</v>
      </c>
      <c r="C96" s="83">
        <f t="shared" si="32"/>
        <v>896</v>
      </c>
      <c r="D96" s="83">
        <f t="shared" si="33"/>
        <v>0.27904079725942071</v>
      </c>
      <c r="E96" s="75">
        <f t="shared" si="23"/>
        <v>0.72095920274057934</v>
      </c>
      <c r="F96" s="83">
        <f>SUM(B96:B$108)</f>
        <v>10016</v>
      </c>
      <c r="G96" s="83">
        <f t="shared" si="24"/>
        <v>3.1192774836499533</v>
      </c>
      <c r="H96" s="90"/>
      <c r="I96" s="77">
        <f t="shared" si="25"/>
        <v>2.8027819904975211E-3</v>
      </c>
      <c r="J96" s="77">
        <f t="shared" si="26"/>
        <v>7.2615281907122738E-4</v>
      </c>
      <c r="K96" s="78">
        <f t="shared" si="34"/>
        <v>3.2905357846589899E-2</v>
      </c>
      <c r="L96" s="79">
        <f t="shared" si="36"/>
        <v>8.637640018652637E-3</v>
      </c>
      <c r="M96" s="85">
        <f t="shared" si="27"/>
        <v>0.41278879564457205</v>
      </c>
      <c r="N96" s="81">
        <f t="shared" si="28"/>
        <v>0.10982450695127101</v>
      </c>
      <c r="O96" s="80">
        <f>SUM($M96:$M$108)</f>
        <v>1.1023381631432978</v>
      </c>
      <c r="P96" s="86">
        <f t="shared" si="29"/>
        <v>0.25908287606141217</v>
      </c>
      <c r="Q96" s="87">
        <f t="shared" si="30"/>
        <v>0.26249950111233289</v>
      </c>
      <c r="R96" s="88">
        <f t="shared" si="31"/>
        <v>0.26605496106012133</v>
      </c>
    </row>
    <row r="97" spans="1:18" x14ac:dyDescent="0.2">
      <c r="A97" s="83">
        <f t="shared" si="35"/>
        <v>95</v>
      </c>
      <c r="B97" s="83">
        <v>2315</v>
      </c>
      <c r="C97" s="83">
        <f t="shared" si="32"/>
        <v>680</v>
      </c>
      <c r="D97" s="83">
        <f t="shared" si="33"/>
        <v>0.29373650107991361</v>
      </c>
      <c r="E97" s="75">
        <f t="shared" si="23"/>
        <v>0.70626349892008644</v>
      </c>
      <c r="F97" s="83">
        <f>SUM(B97:B$108)</f>
        <v>6805</v>
      </c>
      <c r="G97" s="83">
        <f t="shared" si="24"/>
        <v>2.9395248380129591</v>
      </c>
      <c r="H97" s="90"/>
      <c r="I97" s="77">
        <f t="shared" si="25"/>
        <v>1.741975404590299E-3</v>
      </c>
      <c r="J97" s="77">
        <f t="shared" si="26"/>
        <v>4.7508458760047958E-4</v>
      </c>
      <c r="K97" s="78">
        <f t="shared" si="34"/>
        <v>2.0994177485814971E-2</v>
      </c>
      <c r="L97" s="79">
        <f t="shared" si="36"/>
        <v>5.8011962830710672E-3</v>
      </c>
      <c r="M97" s="85">
        <f t="shared" si="27"/>
        <v>0.27054898273468597</v>
      </c>
      <c r="N97" s="81">
        <f t="shared" si="28"/>
        <v>7.5771778334886727E-2</v>
      </c>
      <c r="O97" s="80">
        <f>SUM($M97:$M$108)</f>
        <v>0.68954936749872553</v>
      </c>
      <c r="P97" s="86">
        <f t="shared" si="29"/>
        <v>0.2727274945148932</v>
      </c>
      <c r="Q97" s="87">
        <f t="shared" si="30"/>
        <v>0.27632405637185509</v>
      </c>
      <c r="R97" s="88">
        <f t="shared" si="31"/>
        <v>0.28006676487559506</v>
      </c>
    </row>
    <row r="98" spans="1:18" x14ac:dyDescent="0.2">
      <c r="A98" s="83">
        <f t="shared" si="35"/>
        <v>96</v>
      </c>
      <c r="B98" s="83">
        <v>1635</v>
      </c>
      <c r="C98" s="83">
        <f t="shared" si="32"/>
        <v>520</v>
      </c>
      <c r="D98" s="83">
        <f t="shared" si="33"/>
        <v>0.31804281345565749</v>
      </c>
      <c r="E98" s="75">
        <f t="shared" ref="E98:E108" si="37">1-D98</f>
        <v>0.68195718654434256</v>
      </c>
      <c r="F98" s="83">
        <f>SUM(B98:B$108)</f>
        <v>4490</v>
      </c>
      <c r="G98" s="83">
        <f t="shared" ref="G98:G108" si="38">F98/B98</f>
        <v>2.7461773700305812</v>
      </c>
      <c r="H98" s="90"/>
      <c r="I98" s="77">
        <f t="shared" ref="I98:I108" si="39">(B98/((1+$H$2)^A98))</f>
        <v>1.0605979692057566E-3</v>
      </c>
      <c r="J98" s="77">
        <f t="shared" ref="J98:J108" si="40">(C98/((1+$H$2)^(A98+0.5)))</f>
        <v>3.1318963685629986E-4</v>
      </c>
      <c r="K98" s="78">
        <f t="shared" si="34"/>
        <v>1.3121611723965471E-2</v>
      </c>
      <c r="L98" s="79">
        <f t="shared" si="36"/>
        <v>3.925848603848198E-3</v>
      </c>
      <c r="M98" s="85">
        <f t="shared" ref="M98:M108" si="41">B98/((1+$H$4)^(A98))</f>
        <v>0.17370806470497213</v>
      </c>
      <c r="N98" s="81">
        <f t="shared" ref="N98:N108" si="42">C98/((1+$H$4)^(A98+0.5))</f>
        <v>5.2675567826391795E-2</v>
      </c>
      <c r="O98" s="80">
        <f>SUM($M98:$M$108)</f>
        <v>0.41900038476403945</v>
      </c>
      <c r="P98" s="86">
        <f t="shared" ref="P98:P108" si="43">J98/I98</f>
        <v>0.29529533899714727</v>
      </c>
      <c r="Q98" s="87">
        <f t="shared" ref="Q98:Q108" si="44">L98/K98</f>
        <v>0.29918951165716789</v>
      </c>
      <c r="R98" s="88">
        <f t="shared" ref="R98:R108" si="45">N98/M98</f>
        <v>0.30324192440838377</v>
      </c>
    </row>
    <row r="99" spans="1:18" x14ac:dyDescent="0.2">
      <c r="A99" s="83">
        <f t="shared" si="35"/>
        <v>97</v>
      </c>
      <c r="B99" s="83">
        <v>1115</v>
      </c>
      <c r="C99" s="83">
        <f t="shared" si="32"/>
        <v>375</v>
      </c>
      <c r="D99" s="83">
        <f t="shared" si="33"/>
        <v>0.33632286995515698</v>
      </c>
      <c r="E99" s="75">
        <f t="shared" si="37"/>
        <v>0.66367713004484297</v>
      </c>
      <c r="F99" s="83">
        <f>SUM(B99:B$108)</f>
        <v>2855</v>
      </c>
      <c r="G99" s="83">
        <f t="shared" si="38"/>
        <v>2.5605381165919283</v>
      </c>
      <c r="H99" s="90"/>
      <c r="I99" s="77">
        <f t="shared" si="39"/>
        <v>6.23519316495001E-4</v>
      </c>
      <c r="J99" s="77">
        <f t="shared" si="40"/>
        <v>1.9470509585728182E-4</v>
      </c>
      <c r="K99" s="78">
        <f t="shared" si="34"/>
        <v>7.9189180656661553E-3</v>
      </c>
      <c r="L99" s="79">
        <f t="shared" si="36"/>
        <v>2.5054343540556068E-3</v>
      </c>
      <c r="M99" s="85">
        <f t="shared" si="41"/>
        <v>0.10769223916933218</v>
      </c>
      <c r="N99" s="81">
        <f t="shared" si="42"/>
        <v>3.4533807578491164E-2</v>
      </c>
      <c r="O99" s="80">
        <f>SUM($M99:$M$108)</f>
        <v>0.24529232005906734</v>
      </c>
      <c r="P99" s="86">
        <f t="shared" si="43"/>
        <v>0.31226794536499791</v>
      </c>
      <c r="Q99" s="87">
        <f t="shared" si="44"/>
        <v>0.31638594228147815</v>
      </c>
      <c r="R99" s="88">
        <f t="shared" si="45"/>
        <v>0.32067127440995258</v>
      </c>
    </row>
    <row r="100" spans="1:18" x14ac:dyDescent="0.2">
      <c r="A100" s="83">
        <f t="shared" si="35"/>
        <v>98</v>
      </c>
      <c r="B100" s="83">
        <v>740</v>
      </c>
      <c r="C100" s="83">
        <f t="shared" si="32"/>
        <v>287</v>
      </c>
      <c r="D100" s="83">
        <f t="shared" si="33"/>
        <v>0.38783783783783782</v>
      </c>
      <c r="E100" s="75">
        <f t="shared" si="37"/>
        <v>0.61216216216216224</v>
      </c>
      <c r="F100" s="83">
        <f>SUM(B100:B$108)</f>
        <v>1740</v>
      </c>
      <c r="G100" s="83">
        <f t="shared" si="38"/>
        <v>2.3513513513513513</v>
      </c>
      <c r="H100" s="90"/>
      <c r="I100" s="77">
        <f t="shared" si="39"/>
        <v>3.5673750905079689E-4</v>
      </c>
      <c r="J100" s="77">
        <f t="shared" si="40"/>
        <v>1.2846060347365511E-4</v>
      </c>
      <c r="K100" s="78">
        <f t="shared" si="34"/>
        <v>4.6509777122845791E-3</v>
      </c>
      <c r="L100" s="79">
        <f t="shared" si="36"/>
        <v>1.6968959518913493E-3</v>
      </c>
      <c r="M100" s="85">
        <f t="shared" si="41"/>
        <v>6.4975342018186555E-2</v>
      </c>
      <c r="N100" s="81">
        <f t="shared" si="42"/>
        <v>2.4027158242489587E-2</v>
      </c>
      <c r="O100" s="80">
        <f>SUM($M100:$M$108)</f>
        <v>0.13760008088973516</v>
      </c>
      <c r="P100" s="86">
        <f t="shared" si="43"/>
        <v>0.36009839227577056</v>
      </c>
      <c r="Q100" s="87">
        <f t="shared" si="44"/>
        <v>0.36484714760282677</v>
      </c>
      <c r="R100" s="88">
        <f t="shared" si="45"/>
        <v>0.3697888690722767</v>
      </c>
    </row>
    <row r="101" spans="1:18" x14ac:dyDescent="0.2">
      <c r="A101" s="83">
        <f t="shared" si="35"/>
        <v>99</v>
      </c>
      <c r="B101" s="83">
        <v>453</v>
      </c>
      <c r="C101" s="83">
        <f t="shared" si="32"/>
        <v>190</v>
      </c>
      <c r="D101" s="83">
        <f t="shared" si="33"/>
        <v>0.41942604856512139</v>
      </c>
      <c r="E101" s="75">
        <f t="shared" si="37"/>
        <v>0.58057395143487867</v>
      </c>
      <c r="F101" s="83">
        <f>SUM(B101:B$108)</f>
        <v>1000</v>
      </c>
      <c r="G101" s="83">
        <f t="shared" si="38"/>
        <v>2.2075055187637971</v>
      </c>
      <c r="H101" s="90"/>
      <c r="I101" s="77">
        <f t="shared" si="39"/>
        <v>1.8825965936627564E-4</v>
      </c>
      <c r="J101" s="77">
        <f t="shared" si="40"/>
        <v>7.3313452661283383E-5</v>
      </c>
      <c r="K101" s="78">
        <f t="shared" si="34"/>
        <v>2.5196040464780132E-3</v>
      </c>
      <c r="L101" s="79">
        <f t="shared" si="36"/>
        <v>9.9414211975997185E-4</v>
      </c>
      <c r="M101" s="85">
        <f t="shared" si="41"/>
        <v>3.6159496233708233E-2</v>
      </c>
      <c r="N101" s="81">
        <f t="shared" si="42"/>
        <v>1.4460437333142281E-2</v>
      </c>
      <c r="O101" s="80">
        <f>SUM($M101:$M$108)</f>
        <v>7.2624738871548619E-2</v>
      </c>
      <c r="P101" s="86">
        <f t="shared" si="43"/>
        <v>0.38942730964282501</v>
      </c>
      <c r="Q101" s="87">
        <f t="shared" si="44"/>
        <v>0.39456283662888103</v>
      </c>
      <c r="R101" s="88">
        <f t="shared" si="45"/>
        <v>0.39990704626194767</v>
      </c>
    </row>
    <row r="102" spans="1:18" x14ac:dyDescent="0.2">
      <c r="A102" s="83">
        <f t="shared" si="35"/>
        <v>100</v>
      </c>
      <c r="B102" s="83">
        <v>263</v>
      </c>
      <c r="C102" s="83">
        <f t="shared" si="32"/>
        <v>118</v>
      </c>
      <c r="D102" s="83">
        <f t="shared" si="33"/>
        <v>0.44866920152091255</v>
      </c>
      <c r="E102" s="75">
        <f t="shared" si="37"/>
        <v>0.55133079847908739</v>
      </c>
      <c r="F102" s="83">
        <f>SUM(B102:B$108)</f>
        <v>547</v>
      </c>
      <c r="G102" s="83">
        <f t="shared" si="38"/>
        <v>2.0798479087452471</v>
      </c>
      <c r="H102" s="90"/>
      <c r="I102" s="77">
        <f t="shared" si="39"/>
        <v>9.4222977874192164E-5</v>
      </c>
      <c r="J102" s="77">
        <f t="shared" si="40"/>
        <v>3.925130405640397E-5</v>
      </c>
      <c r="K102" s="78">
        <f t="shared" si="34"/>
        <v>1.2945278560310175E-3</v>
      </c>
      <c r="L102" s="79">
        <f t="shared" si="36"/>
        <v>5.4638458375256952E-4</v>
      </c>
      <c r="M102" s="85">
        <f t="shared" si="41"/>
        <v>1.9084783282089637E-2</v>
      </c>
      <c r="N102" s="81">
        <f t="shared" si="42"/>
        <v>8.1642660541186157E-3</v>
      </c>
      <c r="O102" s="80">
        <f>SUM($M102:$M$108)</f>
        <v>3.64652426378404E-2</v>
      </c>
      <c r="P102" s="86">
        <f t="shared" si="43"/>
        <v>0.41657889553026928</v>
      </c>
      <c r="Q102" s="87">
        <f t="shared" si="44"/>
        <v>0.42207248087172711</v>
      </c>
      <c r="R102" s="88">
        <f t="shared" si="45"/>
        <v>0.42778929859688147</v>
      </c>
    </row>
    <row r="103" spans="1:18" x14ac:dyDescent="0.2">
      <c r="A103" s="83">
        <f t="shared" si="35"/>
        <v>101</v>
      </c>
      <c r="B103" s="83">
        <v>145</v>
      </c>
      <c r="C103" s="83">
        <f t="shared" si="32"/>
        <v>69</v>
      </c>
      <c r="D103" s="83">
        <f t="shared" si="33"/>
        <v>0.47586206896551725</v>
      </c>
      <c r="E103" s="75">
        <f t="shared" si="37"/>
        <v>0.5241379310344827</v>
      </c>
      <c r="F103" s="83">
        <f>SUM(B103:B$108)</f>
        <v>284</v>
      </c>
      <c r="G103" s="83">
        <f t="shared" si="38"/>
        <v>1.9586206896551723</v>
      </c>
      <c r="H103" s="90"/>
      <c r="I103" s="77">
        <f t="shared" si="39"/>
        <v>4.4782784160737713E-5</v>
      </c>
      <c r="J103" s="77">
        <f t="shared" si="40"/>
        <v>1.97862359723252E-5</v>
      </c>
      <c r="K103" s="78">
        <f t="shared" si="34"/>
        <v>6.3160449249469207E-4</v>
      </c>
      <c r="L103" s="79">
        <f t="shared" si="36"/>
        <v>2.8273988509769989E-4</v>
      </c>
      <c r="M103" s="85">
        <f t="shared" si="41"/>
        <v>9.5654807324680163E-3</v>
      </c>
      <c r="N103" s="81">
        <f t="shared" si="42"/>
        <v>4.340018164361973E-3</v>
      </c>
      <c r="O103" s="80">
        <f>SUM($M103:$M$108)</f>
        <v>1.7380459355750753E-2</v>
      </c>
      <c r="P103" s="86">
        <f t="shared" si="43"/>
        <v>0.44182683911091736</v>
      </c>
      <c r="Q103" s="87">
        <f t="shared" si="44"/>
        <v>0.44765337874805566</v>
      </c>
      <c r="R103" s="88">
        <f t="shared" si="45"/>
        <v>0.45371668039962615</v>
      </c>
    </row>
    <row r="104" spans="1:18" x14ac:dyDescent="0.2">
      <c r="A104" s="83">
        <f t="shared" si="35"/>
        <v>102</v>
      </c>
      <c r="B104" s="83">
        <v>76</v>
      </c>
      <c r="C104" s="83">
        <f t="shared" si="32"/>
        <v>39</v>
      </c>
      <c r="D104" s="83">
        <f t="shared" si="33"/>
        <v>0.51315789473684215</v>
      </c>
      <c r="E104" s="75">
        <f t="shared" si="37"/>
        <v>0.48684210526315785</v>
      </c>
      <c r="F104" s="83">
        <f>SUM(B104:B$108)</f>
        <v>139</v>
      </c>
      <c r="G104" s="83">
        <f t="shared" si="38"/>
        <v>1.8289473684210527</v>
      </c>
      <c r="H104" s="90"/>
      <c r="I104" s="77">
        <f t="shared" si="39"/>
        <v>2.0234789513769716E-5</v>
      </c>
      <c r="J104" s="77">
        <f t="shared" si="40"/>
        <v>9.6409695517326656E-6</v>
      </c>
      <c r="K104" s="78">
        <f t="shared" si="34"/>
        <v>2.9296271852057742E-4</v>
      </c>
      <c r="L104" s="79">
        <f t="shared" si="36"/>
        <v>1.4142433652443629E-4</v>
      </c>
      <c r="M104" s="85">
        <f t="shared" si="41"/>
        <v>4.5578466186054489E-3</v>
      </c>
      <c r="N104" s="81">
        <f t="shared" si="42"/>
        <v>2.2300488591583279E-3</v>
      </c>
      <c r="O104" s="80">
        <f>SUM($M104:$M$108)</f>
        <v>7.8149786232827381E-3</v>
      </c>
      <c r="P104" s="86">
        <f t="shared" si="43"/>
        <v>0.47645514400691014</v>
      </c>
      <c r="Q104" s="87">
        <f t="shared" si="44"/>
        <v>0.48273834035473967</v>
      </c>
      <c r="R104" s="88">
        <f t="shared" si="45"/>
        <v>0.48927685500760654</v>
      </c>
    </row>
    <row r="105" spans="1:18" x14ac:dyDescent="0.2">
      <c r="A105" s="83">
        <f t="shared" si="35"/>
        <v>103</v>
      </c>
      <c r="B105" s="83">
        <v>37</v>
      </c>
      <c r="C105" s="83">
        <f t="shared" si="32"/>
        <v>20</v>
      </c>
      <c r="D105" s="83">
        <f t="shared" si="33"/>
        <v>0.54054054054054057</v>
      </c>
      <c r="E105" s="75">
        <f t="shared" si="37"/>
        <v>0.45945945945945943</v>
      </c>
      <c r="F105" s="83">
        <f>SUM(B105:B$108)</f>
        <v>63</v>
      </c>
      <c r="G105" s="83">
        <f t="shared" si="38"/>
        <v>1.7027027027027026</v>
      </c>
      <c r="H105" s="90"/>
      <c r="I105" s="77">
        <f t="shared" si="39"/>
        <v>8.492368557276311E-6</v>
      </c>
      <c r="J105" s="77">
        <f t="shared" si="40"/>
        <v>4.2621439220745704E-6</v>
      </c>
      <c r="K105" s="78">
        <f t="shared" si="34"/>
        <v>1.2621821827272199E-4</v>
      </c>
      <c r="L105" s="79">
        <f t="shared" si="36"/>
        <v>6.4181682107754178E-5</v>
      </c>
      <c r="M105" s="85">
        <f t="shared" si="41"/>
        <v>2.0172287666076747E-3</v>
      </c>
      <c r="N105" s="81">
        <f t="shared" si="42"/>
        <v>1.0396498177894296E-3</v>
      </c>
      <c r="O105" s="80">
        <f>SUM($M105:$M$108)</f>
        <v>3.2571320046772896E-3</v>
      </c>
      <c r="P105" s="86">
        <f t="shared" si="43"/>
        <v>0.50187929237041184</v>
      </c>
      <c r="Q105" s="87">
        <f t="shared" si="44"/>
        <v>0.5084977666938354</v>
      </c>
      <c r="R105" s="88">
        <f t="shared" si="45"/>
        <v>0.51538518337599548</v>
      </c>
    </row>
    <row r="106" spans="1:18" x14ac:dyDescent="0.2">
      <c r="A106" s="83">
        <f t="shared" si="35"/>
        <v>104</v>
      </c>
      <c r="B106" s="83">
        <v>17</v>
      </c>
      <c r="C106" s="83">
        <f t="shared" si="32"/>
        <v>10</v>
      </c>
      <c r="D106" s="83">
        <f t="shared" si="33"/>
        <v>0.58823529411764708</v>
      </c>
      <c r="E106" s="75">
        <f t="shared" si="37"/>
        <v>0.41176470588235292</v>
      </c>
      <c r="F106" s="83">
        <f>SUM(B106:B$108)</f>
        <v>26</v>
      </c>
      <c r="G106" s="83">
        <f t="shared" si="38"/>
        <v>1.5294117647058822</v>
      </c>
      <c r="H106" s="90"/>
      <c r="I106" s="77">
        <f t="shared" si="39"/>
        <v>3.3637060921178309E-6</v>
      </c>
      <c r="J106" s="77">
        <f t="shared" si="40"/>
        <v>1.8371310008942112E-6</v>
      </c>
      <c r="K106" s="78">
        <f t="shared" si="34"/>
        <v>5.1320490567717623E-5</v>
      </c>
      <c r="L106" s="79">
        <f t="shared" si="36"/>
        <v>2.8398974383962033E-5</v>
      </c>
      <c r="M106" s="85">
        <f t="shared" si="41"/>
        <v>8.4257712610148576E-4</v>
      </c>
      <c r="N106" s="81">
        <f t="shared" si="42"/>
        <v>4.7256809899519489E-4</v>
      </c>
      <c r="O106" s="80">
        <f>SUM($M106:$M$108)</f>
        <v>1.2399032380696149E-3</v>
      </c>
      <c r="P106" s="86">
        <f t="shared" si="43"/>
        <v>0.54616275934427161</v>
      </c>
      <c r="Q106" s="87">
        <f t="shared" si="44"/>
        <v>0.55336521669623284</v>
      </c>
      <c r="R106" s="88">
        <f t="shared" si="45"/>
        <v>0.56086034661505346</v>
      </c>
    </row>
    <row r="107" spans="1:18" x14ac:dyDescent="0.2">
      <c r="A107" s="83">
        <f t="shared" si="35"/>
        <v>105</v>
      </c>
      <c r="B107" s="83">
        <v>7</v>
      </c>
      <c r="C107" s="83">
        <f t="shared" si="32"/>
        <v>5</v>
      </c>
      <c r="D107" s="83">
        <f t="shared" si="33"/>
        <v>0.7142857142857143</v>
      </c>
      <c r="E107" s="75">
        <f t="shared" si="37"/>
        <v>0.2857142857142857</v>
      </c>
      <c r="F107" s="83">
        <f>SUM(B107:B$108)</f>
        <v>9</v>
      </c>
      <c r="G107" s="83">
        <f t="shared" si="38"/>
        <v>1.2857142857142858</v>
      </c>
      <c r="H107" s="90"/>
      <c r="I107" s="77">
        <f t="shared" si="39"/>
        <v>1.1940133187030839E-6</v>
      </c>
      <c r="J107" s="77">
        <f t="shared" si="40"/>
        <v>7.9186681073026319E-7</v>
      </c>
      <c r="K107" s="78">
        <f t="shared" si="34"/>
        <v>1.8700855490579043E-5</v>
      </c>
      <c r="L107" s="79">
        <f t="shared" si="36"/>
        <v>1.256591786900975E-5</v>
      </c>
      <c r="M107" s="85">
        <f t="shared" si="41"/>
        <v>3.1540320228397865E-4</v>
      </c>
      <c r="N107" s="81">
        <f t="shared" si="42"/>
        <v>2.1480368136145243E-4</v>
      </c>
      <c r="O107" s="80">
        <f>SUM($M107:$M$108)</f>
        <v>3.9732611196812893E-4</v>
      </c>
      <c r="P107" s="86">
        <f t="shared" si="43"/>
        <v>0.66319763634661533</v>
      </c>
      <c r="Q107" s="87">
        <f t="shared" si="44"/>
        <v>0.67194347741685401</v>
      </c>
      <c r="R107" s="88">
        <f t="shared" si="45"/>
        <v>0.68104470660399408</v>
      </c>
    </row>
    <row r="108" spans="1:18" x14ac:dyDescent="0.2">
      <c r="A108" s="83">
        <f t="shared" si="35"/>
        <v>106</v>
      </c>
      <c r="B108" s="83">
        <v>2</v>
      </c>
      <c r="C108" s="83">
        <f t="shared" si="32"/>
        <v>2</v>
      </c>
      <c r="D108" s="83">
        <f t="shared" si="33"/>
        <v>1</v>
      </c>
      <c r="E108" s="75">
        <f t="shared" si="37"/>
        <v>0</v>
      </c>
      <c r="F108" s="83">
        <f>SUM(B108:B$108)</f>
        <v>2</v>
      </c>
      <c r="G108" s="83">
        <f t="shared" si="38"/>
        <v>1</v>
      </c>
      <c r="H108" s="90"/>
      <c r="I108" s="77">
        <f t="shared" si="39"/>
        <v>2.9409195041947881E-7</v>
      </c>
      <c r="J108" s="77">
        <f t="shared" si="40"/>
        <v>2.7305752094146996E-7</v>
      </c>
      <c r="K108" s="78">
        <f t="shared" si="34"/>
        <v>4.728408467908734E-6</v>
      </c>
      <c r="L108" s="79">
        <f t="shared" si="36"/>
        <v>4.448112520003452E-6</v>
      </c>
      <c r="M108" s="85">
        <f t="shared" si="41"/>
        <v>8.1922909684150279E-5</v>
      </c>
      <c r="N108" s="81">
        <f t="shared" si="42"/>
        <v>7.8110429585982641E-5</v>
      </c>
      <c r="O108" s="80">
        <f>SUM($M108:$M$108)</f>
        <v>8.1922909684150279E-5</v>
      </c>
      <c r="P108" s="86">
        <f t="shared" si="43"/>
        <v>0.92847669088526108</v>
      </c>
      <c r="Q108" s="87">
        <f t="shared" si="44"/>
        <v>0.94072086838359581</v>
      </c>
      <c r="R108" s="88">
        <f t="shared" si="45"/>
        <v>0.95346258924559113</v>
      </c>
    </row>
  </sheetData>
  <sheetProtection algorithmName="SHA-512" hashValue="+StsPDECU3SVDj+Owf7/QU8scD3pDuMDK8tfazi2DAb1rJuejunwM0f/6RqEKZenvYbBloEaJ1qOOqqZQuSyrQ==" saltValue="jOX+gw6ASisjVmplTwN7zA==" spinCount="100000" sheet="1" objects="1" scenarios="1" formatCells="0" formatColumns="0" formatRows="0" insertColumns="0" insertRows="0" insertHyperlinks="0" deleteColumns="0" deleteRows="0"/>
  <pageMargins left="0.7" right="0.7" top="0.75" bottom="0.75" header="0.3" footer="0.3"/>
  <pageSetup paperSize="9" orientation="portrait" verticalDpi="0" r:id="rId1"/>
  <ignoredErrors>
    <ignoredError sqref="F3:F14 F15:F31 F32:F10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ورود اطلاعات </vt:lpstr>
      <vt:lpstr>چاپ جدول مذاکره سالیانه</vt:lpstr>
      <vt:lpstr>تفکیک حق بیمه پرداختی</vt:lpstr>
      <vt:lpstr>محاسبات سالانه</vt:lpstr>
      <vt:lpstr>db</vt:lpstr>
      <vt:lpstr>جدول مرگ و میر</vt:lpstr>
      <vt:lpstr>'چاپ جدول مذاکره سالیانه'!Print_Titles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2017-02-20T10:37:55Z</dcterms:modified>
</cp:coreProperties>
</file>